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/>
  </bookViews>
  <sheets>
    <sheet name="รายงานงบประมาณ 67" sheetId="1" r:id="rId1"/>
    <sheet name="รายละเอียดจัดสรร" sheetId="3" r:id="rId2"/>
    <sheet name="เบิกจ่ายรวม" sheetId="5" r:id="rId3"/>
    <sheet name="งบกลาง66 (เงินกัน)" sheetId="6" r:id="rId4"/>
    <sheet name="เบิกจ่ายงบบุคลากร" sheetId="4" r:id="rId5"/>
    <sheet name="งบลงทุน กันปี 66" sheetId="2" r:id="rId6"/>
  </sheets>
  <externalReferences>
    <externalReference r:id="rId7"/>
    <externalReference r:id="rId8"/>
  </externalReferences>
  <definedNames>
    <definedName name="_xlnm.Print_Area" localSheetId="5">'งบลงทุน กันปี 66'!$A$1:$L$23</definedName>
    <definedName name="_xlnm.Print_Area" localSheetId="0">'รายงานงบประมาณ 67'!$B$1:$G$59</definedName>
    <definedName name="_xlnm.Print_Area" localSheetId="1">รายละเอียดจัดสรร!$A$1:$H$72</definedName>
    <definedName name="_xlnm.Print_Titles" localSheetId="5">'งบลงทุน กันปี 66'!$1:$4</definedName>
    <definedName name="_xlnm.Print_Titles" localSheetId="1">รายละเอียดจัดสรร!$1:$4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M8" i="4"/>
  <c r="M7" i="4"/>
  <c r="M6" i="4"/>
  <c r="K8" i="4"/>
  <c r="L8" i="4"/>
  <c r="J8" i="4"/>
  <c r="F72" i="3" l="1"/>
  <c r="F69" i="3"/>
  <c r="F49" i="3"/>
  <c r="F48" i="3"/>
  <c r="F19" i="3"/>
  <c r="F20" i="3"/>
  <c r="F21" i="3"/>
  <c r="F22" i="3"/>
  <c r="F14" i="3"/>
  <c r="N6" i="5" l="1"/>
  <c r="C53" i="4"/>
  <c r="C55" i="4" s="1"/>
  <c r="D52" i="4"/>
  <c r="C52" i="4"/>
  <c r="E31" i="4"/>
  <c r="E53" i="4" s="1"/>
  <c r="E55" i="4" s="1"/>
  <c r="D31" i="4"/>
  <c r="D53" i="4" s="1"/>
  <c r="D55" i="4" s="1"/>
  <c r="C31" i="4"/>
  <c r="C8" i="4"/>
  <c r="D75" i="1" l="1"/>
  <c r="C75" i="1"/>
  <c r="E72" i="3" l="1"/>
  <c r="D72" i="3"/>
  <c r="A1" i="3"/>
  <c r="L6" i="5" l="1"/>
  <c r="E19" i="3"/>
  <c r="K6" i="5"/>
  <c r="L17" i="5"/>
  <c r="B10" i="4"/>
  <c r="O18" i="5"/>
  <c r="K3" i="5"/>
  <c r="F60" i="3" l="1"/>
  <c r="E43" i="3"/>
  <c r="F43" i="3" s="1"/>
  <c r="O17" i="5"/>
  <c r="F42" i="3"/>
  <c r="D25" i="3" l="1"/>
  <c r="F8" i="3" l="1"/>
  <c r="P12" i="1"/>
  <c r="E61" i="3" l="1"/>
  <c r="F61" i="3"/>
  <c r="D61" i="3"/>
  <c r="C9" i="4"/>
  <c r="E22" i="3" s="1"/>
  <c r="F6" i="5"/>
  <c r="M6" i="5"/>
  <c r="E45" i="3"/>
  <c r="E9" i="1" s="1"/>
  <c r="F45" i="3"/>
  <c r="D45" i="3"/>
  <c r="D9" i="1" s="1"/>
  <c r="P9" i="1" s="1"/>
  <c r="E40" i="3"/>
  <c r="D40" i="3"/>
  <c r="D8" i="1" s="1"/>
  <c r="F39" i="3"/>
  <c r="F40" i="3" s="1"/>
  <c r="D9" i="3"/>
  <c r="D4" i="1" s="1"/>
  <c r="E7" i="3"/>
  <c r="G4" i="1" l="1"/>
  <c r="P4" i="1"/>
  <c r="G8" i="1"/>
  <c r="P8" i="1"/>
  <c r="F7" i="3"/>
  <c r="F9" i="3" s="1"/>
  <c r="F9" i="1"/>
  <c r="G9" i="1"/>
  <c r="F8" i="1"/>
  <c r="E9" i="3"/>
  <c r="F4" i="1"/>
  <c r="F12" i="1" l="1"/>
  <c r="G12" i="1"/>
  <c r="B6" i="4"/>
  <c r="N17" i="5" l="1"/>
  <c r="N3" i="5"/>
  <c r="L3" i="5"/>
  <c r="L18" i="5" s="1"/>
  <c r="N18" i="5" l="1"/>
  <c r="E48" i="3"/>
  <c r="F17" i="3"/>
  <c r="F43" i="1" l="1"/>
  <c r="G51" i="1"/>
  <c r="F51" i="1"/>
  <c r="E56" i="3" l="1"/>
  <c r="E51" i="3"/>
  <c r="E10" i="1" s="1"/>
  <c r="E37" i="3"/>
  <c r="E33" i="3"/>
  <c r="F55" i="3" l="1"/>
  <c r="F54" i="3"/>
  <c r="F51" i="3"/>
  <c r="F36" i="3"/>
  <c r="F37" i="3" s="1"/>
  <c r="F32" i="3"/>
  <c r="F31" i="3"/>
  <c r="F30" i="3"/>
  <c r="F29" i="3"/>
  <c r="F28" i="3"/>
  <c r="F33" i="3" s="1"/>
  <c r="F56" i="3" l="1"/>
  <c r="B5" i="4" l="1"/>
  <c r="B9" i="4"/>
  <c r="F3" i="5"/>
  <c r="I17" i="5"/>
  <c r="J17" i="5"/>
  <c r="K17" i="5"/>
  <c r="C6" i="4"/>
  <c r="M17" i="5"/>
  <c r="M3" i="5"/>
  <c r="M18" i="5" s="1"/>
  <c r="J3" i="5"/>
  <c r="J18" i="5" s="1"/>
  <c r="I3" i="5"/>
  <c r="I18" i="5" s="1"/>
  <c r="E3" i="5"/>
  <c r="D3" i="5"/>
  <c r="C3" i="5"/>
  <c r="B3" i="5"/>
  <c r="F17" i="5"/>
  <c r="E17" i="5"/>
  <c r="D17" i="5"/>
  <c r="C17" i="5"/>
  <c r="H17" i="5"/>
  <c r="B17" i="5"/>
  <c r="E12" i="3" s="1"/>
  <c r="B8" i="4"/>
  <c r="B7" i="4"/>
  <c r="E23" i="3" l="1"/>
  <c r="F23" i="3" s="1"/>
  <c r="K18" i="5"/>
  <c r="D6" i="4"/>
  <c r="E6" i="4"/>
  <c r="E18" i="3"/>
  <c r="F18" i="3" s="1"/>
  <c r="C7" i="4"/>
  <c r="E14" i="3"/>
  <c r="C5" i="4"/>
  <c r="D5" i="4" s="1"/>
  <c r="E7" i="4"/>
  <c r="D7" i="4"/>
  <c r="D9" i="4"/>
  <c r="E9" i="4"/>
  <c r="D8" i="4"/>
  <c r="E8" i="4"/>
  <c r="E21" i="3"/>
  <c r="F12" i="3"/>
  <c r="C18" i="5"/>
  <c r="B18" i="5"/>
  <c r="E18" i="5"/>
  <c r="D18" i="5"/>
  <c r="G17" i="5"/>
  <c r="F18" i="5" s="1"/>
  <c r="B11" i="4"/>
  <c r="E5" i="4" l="1"/>
  <c r="C10" i="4"/>
  <c r="C11" i="4" s="1"/>
  <c r="E11" i="4" s="1"/>
  <c r="E20" i="3"/>
  <c r="D10" i="4" l="1"/>
  <c r="E10" i="4"/>
  <c r="D11" i="4"/>
  <c r="E25" i="3"/>
  <c r="D51" i="3"/>
  <c r="D10" i="1" s="1"/>
  <c r="P10" i="1" s="1"/>
  <c r="G10" i="1" l="1"/>
  <c r="F10" i="1"/>
  <c r="E57" i="3"/>
  <c r="E5" i="1"/>
  <c r="D37" i="3"/>
  <c r="D7" i="1" s="1"/>
  <c r="P7" i="1" s="1"/>
  <c r="D56" i="3"/>
  <c r="D33" i="3"/>
  <c r="D6" i="1" s="1"/>
  <c r="P6" i="1" s="1"/>
  <c r="D5" i="1"/>
  <c r="D11" i="1" l="1"/>
  <c r="P11" i="1" s="1"/>
  <c r="D57" i="3"/>
  <c r="P5" i="1"/>
  <c r="D13" i="1"/>
  <c r="F6" i="1"/>
  <c r="G6" i="1"/>
  <c r="F15" i="3"/>
  <c r="E13" i="1"/>
  <c r="G13" i="1" s="1"/>
  <c r="F25" i="3"/>
  <c r="F57" i="3" s="1"/>
  <c r="F5" i="1" l="1"/>
  <c r="J21" i="2"/>
  <c r="C66" i="1" l="1"/>
  <c r="C68" i="1" s="1"/>
  <c r="G56" i="1" l="1"/>
  <c r="G57" i="1"/>
  <c r="G58" i="1"/>
  <c r="I21" i="2"/>
  <c r="K21" i="2"/>
  <c r="K22" i="2" s="1"/>
  <c r="J22" i="2"/>
  <c r="D66" i="1" s="1"/>
  <c r="D68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7" i="1"/>
  <c r="F13" i="1" s="1"/>
  <c r="F11" i="1"/>
  <c r="F58" i="1"/>
  <c r="F57" i="1"/>
  <c r="F56" i="1"/>
  <c r="G55" i="1"/>
  <c r="F55" i="1"/>
  <c r="G54" i="1"/>
  <c r="F54" i="1"/>
  <c r="B48" i="1"/>
  <c r="B64" i="1" s="1"/>
  <c r="E44" i="1"/>
  <c r="E52" i="1" s="1"/>
  <c r="G52" i="1" s="1"/>
  <c r="D44" i="1"/>
  <c r="C52" i="1" s="1"/>
  <c r="G43" i="1"/>
  <c r="G44" i="1" s="1"/>
  <c r="F44" i="1"/>
  <c r="F52" i="1" s="1"/>
  <c r="B41" i="1"/>
  <c r="E37" i="1"/>
  <c r="D37" i="1"/>
  <c r="B33" i="1"/>
  <c r="E30" i="1"/>
  <c r="D30" i="1"/>
  <c r="G29" i="1"/>
  <c r="F29" i="1"/>
  <c r="G28" i="1"/>
  <c r="G27" i="1"/>
  <c r="F27" i="1"/>
  <c r="G26" i="1"/>
  <c r="F26" i="1"/>
  <c r="E21" i="1"/>
  <c r="D21" i="1"/>
  <c r="G20" i="1"/>
  <c r="G19" i="1"/>
  <c r="F19" i="1"/>
  <c r="B17" i="1"/>
  <c r="J13" i="1"/>
  <c r="M11" i="1"/>
  <c r="K11" i="1"/>
  <c r="G11" i="1"/>
  <c r="G7" i="1"/>
  <c r="M5" i="1"/>
  <c r="K5" i="1"/>
  <c r="E50" i="1"/>
  <c r="G5" i="1"/>
  <c r="D59" i="1" l="1"/>
  <c r="E66" i="1"/>
  <c r="E68" i="1" s="1"/>
  <c r="L21" i="2"/>
  <c r="L22" i="2" s="1"/>
  <c r="J23" i="2"/>
  <c r="L23" i="2" s="1"/>
  <c r="F53" i="1"/>
  <c r="G37" i="1"/>
  <c r="G53" i="1"/>
  <c r="G21" i="1"/>
  <c r="G30" i="1"/>
  <c r="M7" i="1"/>
  <c r="F35" i="1"/>
  <c r="K7" i="1"/>
  <c r="K13" i="1" s="1"/>
  <c r="C50" i="1"/>
  <c r="G35" i="1"/>
  <c r="F28" i="1"/>
  <c r="F30" i="1" s="1"/>
  <c r="F20" i="1"/>
  <c r="F21" i="1" s="1"/>
  <c r="F66" i="1" l="1"/>
  <c r="F68" i="1" s="1"/>
  <c r="G66" i="1"/>
  <c r="L13" i="1"/>
  <c r="G50" i="1"/>
  <c r="E59" i="1"/>
  <c r="C59" i="1"/>
  <c r="F50" i="1"/>
  <c r="F59" i="1" s="1"/>
  <c r="D61" i="1" l="1"/>
  <c r="E75" i="1"/>
  <c r="G75" i="1" s="1"/>
  <c r="E61" i="1"/>
  <c r="F75" i="1"/>
  <c r="C61" i="1"/>
  <c r="G59" i="1"/>
  <c r="G68" i="1" l="1"/>
</calcChain>
</file>

<file path=xl/sharedStrings.xml><?xml version="1.0" encoding="utf-8"?>
<sst xmlns="http://schemas.openxmlformats.org/spreadsheetml/2006/main" count="524" uniqueCount="278">
  <si>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</si>
  <si>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</si>
  <si>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</si>
  <si>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</si>
  <si>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</si>
  <si>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</si>
  <si>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</si>
  <si>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</si>
  <si>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</si>
  <si>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</si>
  <si>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</si>
  <si>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</si>
  <si>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</si>
  <si>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</si>
  <si>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</si>
  <si>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</si>
  <si>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สส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</si>
  <si>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</si>
  <si>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</si>
  <si>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</si>
  <si>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</si>
  <si>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</si>
  <si>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</si>
  <si>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</si>
  <si>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</si>
  <si>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</si>
  <si>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</si>
  <si>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</si>
  <si>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</si>
  <si>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.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</si>
  <si>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</si>
  <si>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</si>
  <si>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</si>
  <si>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</si>
  <si>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</si>
  <si>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</si>
  <si>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</si>
  <si>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</si>
  <si>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</si>
  <si>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</si>
  <si>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</si>
  <si>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</si>
  <si>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</si>
  <si>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</si>
  <si>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</si>
  <si>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</si>
  <si>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</si>
  <si>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</si>
  <si>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</si>
  <si>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</si>
  <si>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</si>
  <si>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</si>
  <si>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</si>
  <si>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</si>
  <si>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</si>
  <si>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</si>
  <si>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</si>
  <si>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</si>
  <si>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</si>
  <si>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</si>
  <si>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</si>
  <si>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</si>
  <si>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</si>
  <si>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</si>
  <si>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</si>
  <si>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</si>
  <si>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</si>
  <si>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</si>
  <si>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</si>
  <si>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</si>
  <si>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</si>
  <si>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</si>
  <si>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</si>
  <si>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</si>
  <si>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</si>
  <si>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</si>
  <si>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</si>
  <si>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</si>
  <si>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</si>
  <si>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</si>
  <si>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</si>
  <si>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</si>
  <si>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</si>
  <si>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</si>
  <si>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</si>
  <si>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</si>
  <si>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</si>
  <si>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</si>
  <si>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</si>
  <si>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</si>
  <si>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</si>
  <si>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</si>
  <si>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</si>
  <si>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</si>
  <si>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</si>
  <si>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</si>
  <si>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</si>
  <si>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</si>
  <si>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</si>
  <si>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</si>
  <si>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</si>
  <si>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</si>
  <si>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</si>
  <si>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</si>
  <si>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</si>
  <si>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</si>
  <si>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</si>
  <si>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</si>
  <si>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</si>
  <si>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</si>
  <si>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</si>
  <si>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</si>
  <si>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</si>
  <si>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</si>
  <si>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</si>
  <si>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แผนงานพื้นฐานด้านการพัฒนาและเสริมสร้างศักยภาพทรัพย์กรมนุย์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</si>
  <si>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</si>
  <si>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</si>
  <si>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</si>
  <si>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</si>
  <si>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</si>
  <si>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</si>
  <si>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</si>
  <si>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</si>
  <si>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</si>
  <si>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</si>
  <si>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</si>
  <si>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</si>
  <si>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</si>
  <si>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</si>
  <si>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</si>
  <si>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</si>
  <si>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</si>
  <si>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</si>
  <si>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</si>
  <si>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</si>
  <si>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</si>
  <si>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แผนงานบุคลากรภาครัฐ ไตรมาส 1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</si>
  <si>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</si>
  <si>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</si>
  <si>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</si>
  <si>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</si>
  <si>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</si>
  <si>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</si>
  <si>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</si>
  <si>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</si>
  <si>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</si>
  <si>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</si>
  <si>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</si>
  <si>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</si>
  <si>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</si>
  <si>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</si>
  <si>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</si>
  <si>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</si>
  <si>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</si>
  <si>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</si>
  <si>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</si>
  <si>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แผนงานพื้นฐานด้านการพัฒนาและเสริมสร้างศักยภาพทรัพย์กรมนุษณ์</t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</si>
  <si>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</si>
  <si>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</si>
  <si>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</si>
  <si>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</si>
  <si>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</si>
  <si>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</si>
  <si>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</si>
  <si>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</si>
  <si>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t xml:space="preserve"> ณ วันที่  31 ตุลาคม 2566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</si>
  <si>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</si>
  <si>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</si>
  <si>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รายการงบประจำ งบบุคลากร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</si>
  <si>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</si>
  <si>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</si>
  <si>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</si>
  <si>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</si>
  <si>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</si>
  <si>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</si>
  <si>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</si>
  <si>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</si>
  <si>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</si>
  <si>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</si>
  <si>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</si>
  <si>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</si>
  <si>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</si>
  <si>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</si>
  <si>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</si>
  <si>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</si>
  <si>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</si>
  <si>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</si>
  <si>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</si>
  <si>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</si>
  <si>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</si>
  <si>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</si>
  <si>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</si>
  <si>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</si>
  <si>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</si>
  <si>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</si>
  <si>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</si>
  <si>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</si>
  <si>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</si>
  <si>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</si>
  <si>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</si>
  <si>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</si>
  <si>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</si>
  <si>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</si>
  <si>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</si>
  <si>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</si>
  <si>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</si>
  <si>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</si>
  <si>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</si>
  <si>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</si>
  <si>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</si>
  <si>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</si>
  <si>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</si>
  <si>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</si>
  <si>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</si>
  <si>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</si>
  <si>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</si>
  <si>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</si>
  <si>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</si>
  <si>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</si>
  <si>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</si>
  <si>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1. งบบุคลากร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</si>
  <si>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</si>
  <si>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</si>
  <si>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</si>
  <si>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</si>
  <si>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</si>
  <si>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</si>
  <si>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=C59+C68</t>
  </si>
  <si>
    <t>31,826,801.00</t>
  </si>
  <si>
    <t>16,718,416.13</t>
  </si>
  <si>
    <t>15,108,384.87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</si>
  <si>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</si>
  <si>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</si>
  <si>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</si>
  <si>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</si>
  <si>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</si>
  <si>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</si>
  <si>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</si>
  <si>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</si>
  <si>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</si>
  <si>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</si>
  <si>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</si>
  <si>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</si>
  <si>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</si>
  <si>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</si>
  <si>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</si>
  <si>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</si>
  <si>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</si>
  <si>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</si>
  <si>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</si>
  <si>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</si>
  <si>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</si>
  <si>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</si>
  <si>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</si>
  <si>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</si>
  <si>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</si>
  <si>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</si>
  <si>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</si>
  <si>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</si>
  <si>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</si>
  <si>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</si>
  <si>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</si>
  <si>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</si>
  <si>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</si>
  <si>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</si>
  <si>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</si>
  <si>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</si>
  <si>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</si>
  <si>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</si>
  <si>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</si>
  <si>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</si>
  <si>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วันที่ 27 พฤศจิกายน 2566</t>
  </si>
  <si>
    <t>ค.ต.ส.</t>
  </si>
  <si>
    <t xml:space="preserve"> ฉ.11</t>
  </si>
  <si>
    <t xml:space="preserve"> พ.ต.ส.  </t>
  </si>
  <si>
    <t>6+</t>
  </si>
  <si>
    <t xml:space="preserve"> ณ วันที่  29 พฤศจิกายน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</si>
</sst>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 tint="-4.9989318521683403E-2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" fontId="2" fillId="0" borderId="0" xfId="0" applyNumberFormat="1" applyFont="1"/>
    <xf numFmtId="0" fontId="4" fillId="0" borderId="4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3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14" fillId="4" borderId="10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4" fillId="4" borderId="10" xfId="0" applyNumberFormat="1" applyFont="1" applyFill="1" applyBorder="1" applyAlignment="1" applyProtection="1">
      <alignment horizontal="center" vertical="center"/>
    </xf>
    <xf numFmtId="0" fontId="14" fillId="4" borderId="10" xfId="0" applyNumberFormat="1" applyFont="1" applyFill="1" applyBorder="1" applyAlignment="1" applyProtection="1">
      <alignment horizontal="left" vertical="center"/>
    </xf>
    <xf numFmtId="4" fontId="14" fillId="4" borderId="10" xfId="0" applyNumberFormat="1" applyFont="1" applyFill="1" applyBorder="1" applyAlignment="1" applyProtection="1">
      <alignment horizontal="right" vertical="center"/>
    </xf>
    <xf numFmtId="4" fontId="14" fillId="5" borderId="10" xfId="0" applyNumberFormat="1" applyFont="1" applyFill="1" applyBorder="1" applyAlignment="1" applyProtection="1">
      <alignment horizontal="right" vertical="center"/>
    </xf>
    <xf numFmtId="4" fontId="14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4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5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0" xfId="0" quotePrefix="1" applyFont="1"/>
    <xf numFmtId="0" fontId="18" fillId="0" borderId="2" xfId="0" applyFont="1" applyFill="1" applyBorder="1"/>
    <xf numFmtId="0" fontId="19" fillId="0" borderId="2" xfId="0" applyFont="1" applyFill="1" applyBorder="1"/>
    <xf numFmtId="4" fontId="19" fillId="0" borderId="2" xfId="0" applyNumberFormat="1" applyFont="1" applyFill="1" applyBorder="1"/>
    <xf numFmtId="0" fontId="19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6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right" vertical="center" shrinkToFit="1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8" fillId="0" borderId="2" xfId="0" applyNumberFormat="1" applyFont="1" applyFill="1" applyBorder="1"/>
    <xf numFmtId="0" fontId="18" fillId="0" borderId="0" xfId="0" applyFont="1" applyFill="1"/>
    <xf numFmtId="0" fontId="10" fillId="0" borderId="0" xfId="0" applyFont="1"/>
    <xf numFmtId="0" fontId="18" fillId="0" borderId="2" xfId="0" applyFont="1" applyBorder="1"/>
    <xf numFmtId="4" fontId="18" fillId="0" borderId="2" xfId="0" applyNumberFormat="1" applyFont="1" applyBorder="1"/>
    <xf numFmtId="0" fontId="18" fillId="0" borderId="0" xfId="0" applyFont="1"/>
    <xf numFmtId="0" fontId="21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8" fillId="9" borderId="2" xfId="0" quotePrefix="1" applyFont="1" applyFill="1" applyBorder="1"/>
    <xf numFmtId="0" fontId="18" fillId="9" borderId="2" xfId="0" applyFont="1" applyFill="1" applyBorder="1"/>
    <xf numFmtId="0" fontId="20" fillId="9" borderId="0" xfId="0" quotePrefix="1" applyFont="1" applyFill="1"/>
    <xf numFmtId="0" fontId="20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9" fillId="0" borderId="0" xfId="0" applyFont="1"/>
    <xf numFmtId="0" fontId="21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3" fontId="21" fillId="7" borderId="2" xfId="1" applyFont="1" applyFill="1" applyBorder="1" applyAlignment="1">
      <alignment horizontal="center" vertical="center" shrinkToFit="1"/>
    </xf>
    <xf numFmtId="43" fontId="22" fillId="7" borderId="2" xfId="1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0" fontId="0" fillId="10" borderId="4" xfId="0" applyFill="1" applyBorder="1" applyAlignment="1"/>
    <xf numFmtId="0" fontId="0" fillId="10" borderId="17" xfId="0" applyFill="1" applyBorder="1" applyAlignment="1"/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10" borderId="2" xfId="1" applyFont="1" applyFill="1" applyBorder="1"/>
    <xf numFmtId="43" fontId="23" fillId="9" borderId="2" xfId="4" applyFont="1" applyFill="1" applyBorder="1" applyAlignment="1">
      <alignment horizontal="center"/>
    </xf>
    <xf numFmtId="0" fontId="23" fillId="11" borderId="2" xfId="0" applyFont="1" applyFill="1" applyBorder="1" applyAlignment="1">
      <alignment horizontal="right"/>
    </xf>
    <xf numFmtId="43" fontId="23" fillId="11" borderId="2" xfId="1" applyFont="1" applyFill="1" applyBorder="1" applyAlignment="1">
      <alignment horizontal="center"/>
    </xf>
    <xf numFmtId="17" fontId="23" fillId="0" borderId="2" xfId="0" applyNumberFormat="1" applyFont="1" applyFill="1" applyBorder="1" applyAlignment="1">
      <alignment horizontal="center"/>
    </xf>
    <xf numFmtId="43" fontId="23" fillId="0" borderId="2" xfId="1" applyFont="1" applyFill="1" applyBorder="1" applyAlignment="1">
      <alignment horizontal="center"/>
    </xf>
    <xf numFmtId="0" fontId="15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3" fillId="11" borderId="2" xfId="1" applyFont="1" applyFill="1" applyBorder="1" applyAlignment="1"/>
    <xf numFmtId="43" fontId="23" fillId="7" borderId="2" xfId="4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8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14" fontId="17" fillId="0" borderId="2" xfId="0" applyNumberFormat="1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7" fillId="0" borderId="2" xfId="1" applyFont="1" applyBorder="1"/>
    <xf numFmtId="43" fontId="23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0" fontId="6" fillId="12" borderId="2" xfId="0" quotePrefix="1" applyFont="1" applyFill="1" applyBorder="1" applyAlignment="1">
      <alignment horizontal="center" vertical="center" wrapText="1"/>
    </xf>
    <xf numFmtId="14" fontId="11" fillId="0" borderId="2" xfId="0" applyNumberFormat="1" applyFont="1" applyBorder="1"/>
    <xf numFmtId="0" fontId="14" fillId="4" borderId="10" xfId="0" applyNumberFormat="1" applyFont="1" applyFill="1" applyBorder="1" applyAlignment="1" applyProtection="1">
      <alignment horizontal="center" vertical="center" wrapText="1"/>
    </xf>
    <xf numFmtId="0" fontId="14" fillId="4" borderId="10" xfId="0" applyNumberFormat="1" applyFont="1" applyFill="1" applyBorder="1" applyAlignment="1" applyProtection="1">
      <alignment horizontal="right" vertical="center" wrapText="1"/>
    </xf>
    <xf numFmtId="0" fontId="14" fillId="5" borderId="10" xfId="0" applyNumberFormat="1" applyFont="1" applyFill="1" applyBorder="1" applyAlignment="1" applyProtection="1">
      <alignment horizontal="right" vertical="center" wrapText="1"/>
    </xf>
    <xf numFmtId="0" fontId="14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1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14" fontId="7" fillId="0" borderId="2" xfId="0" applyNumberFormat="1" applyFont="1" applyBorder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7" fillId="0" borderId="2" xfId="0" applyNumberFormat="1" applyFont="1" applyBorder="1" applyAlignment="1">
      <alignment horizontal="left"/>
    </xf>
    <xf numFmtId="4" fontId="7" fillId="0" borderId="0" xfId="0" applyNumberFormat="1" applyFont="1"/>
    <xf numFmtId="4" fontId="7" fillId="0" borderId="2" xfId="0" applyNumberFormat="1" applyFont="1" applyFill="1" applyBorder="1"/>
    <xf numFmtId="14" fontId="17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27" fillId="0" borderId="6" xfId="5" applyNumberFormat="1" applyFill="1" applyBorder="1" applyAlignment="1">
      <alignment vertical="center" wrapText="1"/>
    </xf>
    <xf numFmtId="0" fontId="27" fillId="0" borderId="2" xfId="5" applyFill="1" applyBorder="1" applyAlignment="1">
      <alignment vertical="center" wrapText="1"/>
    </xf>
    <xf numFmtId="0" fontId="27" fillId="0" borderId="6" xfId="5" applyFill="1" applyBorder="1" applyAlignment="1">
      <alignment vertical="center" wrapText="1"/>
    </xf>
    <xf numFmtId="4" fontId="27" fillId="0" borderId="14" xfId="5" applyNumberFormat="1" applyFill="1" applyBorder="1" applyAlignment="1">
      <alignment horizontal="center" vertical="center" wrapText="1"/>
    </xf>
    <xf numFmtId="4" fontId="27" fillId="0" borderId="14" xfId="5" applyNumberFormat="1" applyFill="1" applyBorder="1" applyAlignment="1">
      <alignment horizontal="center" vertical="center"/>
    </xf>
    <xf numFmtId="0" fontId="27" fillId="0" borderId="2" xfId="5" applyBorder="1"/>
    <xf numFmtId="4" fontId="27" fillId="0" borderId="2" xfId="5" applyNumberFormat="1" applyBorder="1"/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4" fontId="27" fillId="8" borderId="2" xfId="5" applyNumberFormat="1" applyFill="1" applyBorder="1"/>
    <xf numFmtId="0" fontId="11" fillId="8" borderId="2" xfId="0" applyFont="1" applyFill="1" applyBorder="1"/>
    <xf numFmtId="43" fontId="18" fillId="0" borderId="2" xfId="1" applyFont="1" applyBorder="1" applyAlignment="1">
      <alignment horizontal="center"/>
    </xf>
    <xf numFmtId="43" fontId="18" fillId="0" borderId="2" xfId="0" applyNumberFormat="1" applyFont="1" applyBorder="1"/>
    <xf numFmtId="43" fontId="18" fillId="0" borderId="2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7" fillId="0" borderId="6" xfId="5" applyFill="1" applyBorder="1" applyAlignment="1">
      <alignment horizontal="center" vertical="center" wrapText="1"/>
    </xf>
    <xf numFmtId="0" fontId="27" fillId="0" borderId="15" xfId="5" applyFill="1" applyBorder="1" applyAlignment="1">
      <alignment horizontal="center" vertical="center"/>
    </xf>
    <xf numFmtId="0" fontId="27" fillId="0" borderId="14" xfId="5" applyFill="1" applyBorder="1" applyAlignment="1">
      <alignment horizontal="center" vertical="center"/>
    </xf>
    <xf numFmtId="0" fontId="27" fillId="0" borderId="6" xfId="5" applyBorder="1" applyAlignment="1">
      <alignment horizontal="center" vertical="center" wrapText="1"/>
    </xf>
    <xf numFmtId="0" fontId="27" fillId="0" borderId="14" xfId="5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27" fillId="0" borderId="6" xfId="5" applyNumberFormat="1" applyFill="1" applyBorder="1" applyAlignment="1">
      <alignment horizontal="center" vertical="center" wrapText="1"/>
    </xf>
    <xf numFmtId="4" fontId="27" fillId="0" borderId="15" xfId="5" applyNumberFormat="1" applyFill="1" applyBorder="1" applyAlignment="1">
      <alignment horizontal="center" vertical="center"/>
    </xf>
    <xf numFmtId="4" fontId="27" fillId="0" borderId="14" xfId="5" applyNumberFormat="1" applyFill="1" applyBorder="1" applyAlignment="1">
      <alignment horizontal="center" vertical="center"/>
    </xf>
    <xf numFmtId="0" fontId="27" fillId="0" borderId="6" xfId="5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43" fontId="11" fillId="0" borderId="15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right" vertical="center"/>
    </xf>
    <xf numFmtId="43" fontId="11" fillId="0" borderId="15" xfId="0" applyNumberFormat="1" applyFont="1" applyBorder="1" applyAlignment="1">
      <alignment horizontal="right" vertical="center"/>
    </xf>
    <xf numFmtId="43" fontId="11" fillId="0" borderId="14" xfId="0" applyNumberFormat="1" applyFont="1" applyBorder="1" applyAlignment="1">
      <alignment horizontal="right" vertic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3" fillId="11" borderId="4" xfId="1" applyFont="1" applyFill="1" applyBorder="1" applyAlignment="1">
      <alignment horizontal="center"/>
    </xf>
    <xf numFmtId="43" fontId="23" fillId="11" borderId="17" xfId="1" applyFont="1" applyFill="1" applyBorder="1" applyAlignment="1">
      <alignment horizontal="center"/>
    </xf>
    <xf numFmtId="43" fontId="23" fillId="11" borderId="3" xfId="1" applyFont="1" applyFill="1" applyBorder="1" applyAlignment="1">
      <alignment horizontal="center"/>
    </xf>
    <xf numFmtId="0" fontId="14" fillId="5" borderId="10" xfId="0" applyNumberFormat="1" applyFont="1" applyFill="1" applyBorder="1" applyAlignment="1" applyProtection="1">
      <alignment horizontal="left" vertical="center" wrapText="1"/>
    </xf>
    <xf numFmtId="0" fontId="14" fillId="6" borderId="10" xfId="0" applyNumberFormat="1" applyFont="1" applyFill="1" applyBorder="1" applyAlignment="1" applyProtection="1">
      <alignment horizontal="left" vertical="center" wrapText="1"/>
    </xf>
    <xf numFmtId="0" fontId="26" fillId="4" borderId="0" xfId="0" applyNumberFormat="1" applyFont="1" applyFill="1" applyBorder="1" applyAlignment="1" applyProtection="1">
      <alignment horizontal="center" vertical="center" wrapText="1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5" borderId="10" xfId="0" applyNumberFormat="1" applyFont="1" applyFill="1" applyBorder="1" applyAlignment="1" applyProtection="1">
      <alignment horizontal="left" vertical="center"/>
    </xf>
    <xf numFmtId="0" fontId="14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4" fillId="6" borderId="12" xfId="0" applyNumberFormat="1" applyFont="1" applyFill="1" applyBorder="1" applyAlignment="1" applyProtection="1">
      <alignment horizontal="center" vertical="center"/>
    </xf>
    <xf numFmtId="4" fontId="14" fillId="6" borderId="13" xfId="0" applyNumberFormat="1" applyFont="1" applyFill="1" applyBorder="1" applyAlignment="1" applyProtection="1">
      <alignment horizontal="center" vertical="center"/>
    </xf>
    <xf numFmtId="43" fontId="28" fillId="0" borderId="2" xfId="1" applyFont="1" applyFill="1" applyBorder="1" applyAlignment="1">
      <alignment horizontal="center"/>
    </xf>
  </cellXfs>
  <cellStyles count="6">
    <cellStyle name="Comma" xfId="1" builtinId="3"/>
    <cellStyle name="Comma 2 2" xfId="4"/>
    <cellStyle name="Hyperlink" xfId="5" builtinId="8"/>
    <cellStyle name="Normal" xfId="0" builtinId="0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6/&#3619;&#3634;&#3618;&#3591;&#3634;&#3609;&#3648;&#3610;&#3636;&#3592;&#3656;&#3634;&#3618;&#3591;&#3610;&#3611;&#3619;&#3632;&#3617;&#3634;&#3603;/10.%20&#3619;&#3634;&#3618;&#3591;&#3634;&#3609;&#3648;&#3610;&#3636;&#3585;&#3592;&#3656;&#3634;&#3618;&#3648;&#3591;&#3636;&#3609;&#3591;&#3610;&#3611;&#3619;&#3632;&#3617;&#3634;&#3603;%20&#3611;&#3619;&#3632;&#3592;&#3635;&#3648;&#3604;&#3639;&#3629;&#3609;%20&#3585;.&#3618;.6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"/>
      <sheetName val="งบประมาณกิจกรรม"/>
      <sheetName val="บุคลากร"/>
      <sheetName val="Sheet1"/>
      <sheetName val="เบิกจ่ายไตรมาส 3-4"/>
      <sheetName val="โควิค 65 ก.พ.-มิ.ย.65"/>
      <sheetName val="ยาเสพติด"/>
      <sheetName val="เบิกจ่าย 2566"/>
      <sheetName val="งบครุภัณฑ์-ก่อสร้าง"/>
      <sheetName val=" ยาเสพยติดงวด3"/>
      <sheetName val="เงินกัน ปี 65"/>
      <sheetName val="วัคชีค"/>
      <sheetName val="ค่าเสี่ยงภัย"/>
      <sheetName val="จัดสรร ค่าสาธารณู สสอ."/>
      <sheetName val="fix cos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3" Type="http://schemas.openxmlformats.org/officeDocument/2006/relationships/hyperlink" Target="..\&#3627;&#3609;&#3633;&#3591;&#3626;&#3639;&#3629;&#3649;&#3592;&#3657;&#3591;&#3650;&#3629;&#3609;\8.pdf" TargetMode="External"/><Relationship Id="rId3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7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2" Type="http://schemas.openxmlformats.org/officeDocument/2006/relationships/hyperlink" Target="..\&#3627;&#3609;&#3633;&#3591;&#3626;&#3639;&#3629;&#3649;&#3592;&#3657;&#3591;&#3650;&#3629;&#3609;\6.pdf" TargetMode="External"/><Relationship Id="rId2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" Type="http://schemas.openxmlformats.org/officeDocument/2006/relationships/hyperlink" Target="..\&#3627;&#3609;&#3633;&#3591;&#3626;&#3639;&#3629;&#3649;&#3592;&#3657;&#3591;&#3650;&#3629;&#3609;\1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1;&#3585;&#3626;.&#3588;&#3605;&#3626;.).pdf" TargetMode="External"/><Relationship Id="rId6" Type="http://schemas.openxmlformats.org/officeDocument/2006/relationships/hyperlink" Target="..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\&#3627;&#3609;&#3633;&#3591;&#3626;&#3639;&#3629;&#3649;&#3592;&#3657;&#3591;&#3650;&#3629;&#3609;\9.pdf" TargetMode="External"/><Relationship Id="rId5" Type="http://schemas.openxmlformats.org/officeDocument/2006/relationships/hyperlink" Target="..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..\&#3627;&#3609;&#3633;&#3591;&#3626;&#3639;&#3629;&#3649;&#3592;&#3657;&#3591;&#3650;&#3629;&#3609;\7.pdf" TargetMode="External"/><Relationship Id="rId4" Type="http://schemas.openxmlformats.org/officeDocument/2006/relationships/hyperlink" Target="..\&#3627;&#3609;&#3633;&#3591;&#3626;&#3639;&#3629;&#3649;&#3592;&#3657;&#3591;&#3650;&#3629;&#3609;\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9" Type="http://schemas.openxmlformats.org/officeDocument/2006/relationships/hyperlink" Target="..\&#3627;&#3609;&#3633;&#3591;&#3626;&#3639;&#3629;&#3649;&#3592;&#3657;&#3591;&#3650;&#3629;&#3609;\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4" Type="http://schemas.openxmlformats.org/officeDocument/2006/relationships/hyperlink" Target="..\&#3627;&#3609;&#3633;&#3591;&#3626;&#3639;&#3629;&#3649;&#3592;&#3657;&#3591;&#3650;&#3629;&#3609;\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9"/>
  <sheetViews>
    <sheetView tabSelected="1" workbookViewId="0">
      <selection activeCell="B8" sqref="B8"/>
    </sheetView>
  </sheetViews>
  <sheetFormatPr defaultRowHeight="21"/>
  <cols>
    <col min="1" max="1" width="4.625" style="5" customWidth="1"/>
    <col min="2" max="2" width="63.25" style="5" customWidth="1"/>
    <col min="3" max="3" width="26.375" style="82" customWidth="1"/>
    <col min="4" max="4" width="26" style="82" bestFit="1" customWidth="1"/>
    <col min="5" max="5" width="15.25" style="79" bestFit="1" customWidth="1"/>
    <col min="6" max="6" width="13.375" style="79" bestFit="1" customWidth="1"/>
    <col min="7" max="7" width="12.25" style="79" customWidth="1"/>
    <col min="8" max="8" width="15" style="80" hidden="1" customWidth="1"/>
    <col min="9" max="9" width="7.5" style="79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75" style="5" hidden="1" customWidth="1"/>
    <col min="14" max="14" width="15.75" style="5" customWidth="1"/>
    <col min="15" max="15" width="14.25" style="5" bestFit="1" customWidth="1"/>
    <col min="16" max="16" width="9" style="5"/>
    <col min="17" max="17" width="15.875" style="5" customWidth="1"/>
    <col min="18" max="18" width="13.75" style="5" customWidth="1"/>
    <col min="19" max="19" width="16.75" style="5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6" s="1" customFormat="1">
      <c r="B1" s="273" t="s">
        <v>154</v>
      </c>
      <c r="C1" s="273"/>
      <c r="D1" s="273"/>
      <c r="E1" s="273"/>
      <c r="F1" s="273"/>
      <c r="G1" s="273"/>
      <c r="H1" s="2"/>
      <c r="I1" s="3"/>
      <c r="J1" s="4"/>
      <c r="K1" s="4"/>
    </row>
    <row r="2" spans="2:16">
      <c r="B2" s="274" t="s">
        <v>277</v>
      </c>
      <c r="C2" s="274"/>
      <c r="D2" s="274"/>
      <c r="E2" s="274"/>
      <c r="F2" s="274"/>
      <c r="G2" s="274"/>
      <c r="H2" s="6"/>
      <c r="I2" s="7"/>
    </row>
    <row r="3" spans="2:16" s="1" customFormat="1" ht="33" customHeight="1">
      <c r="B3" s="187" t="s">
        <v>0</v>
      </c>
      <c r="C3" s="188" t="s">
        <v>1</v>
      </c>
      <c r="D3" s="186" t="s">
        <v>2</v>
      </c>
      <c r="E3" s="186" t="s">
        <v>3</v>
      </c>
      <c r="F3" s="186" t="s">
        <v>4</v>
      </c>
      <c r="G3" s="186" t="s">
        <v>5</v>
      </c>
      <c r="H3" s="9" t="s">
        <v>6</v>
      </c>
      <c r="I3" s="9" t="s">
        <v>7</v>
      </c>
      <c r="J3" s="4"/>
    </row>
    <row r="4" spans="2:16" s="1" customFormat="1">
      <c r="B4" s="10" t="s">
        <v>192</v>
      </c>
      <c r="C4" s="11" t="s">
        <v>195</v>
      </c>
      <c r="D4" s="27">
        <f>รายละเอียดจัดสรร!D9</f>
        <v>698000</v>
      </c>
      <c r="E4" s="27">
        <v>0</v>
      </c>
      <c r="F4" s="13">
        <f>D4-E4</f>
        <v>698000</v>
      </c>
      <c r="G4" s="13">
        <f t="shared" ref="G4:G10" si="0">E4*100/D4</f>
        <v>0</v>
      </c>
      <c r="H4" s="14"/>
      <c r="I4" s="15"/>
      <c r="J4" s="16"/>
      <c r="K4" s="17"/>
      <c r="L4" s="18"/>
      <c r="M4" s="17"/>
      <c r="N4" s="19"/>
      <c r="O4" s="53">
        <v>698000</v>
      </c>
      <c r="P4" s="53">
        <f>D4-O4</f>
        <v>0</v>
      </c>
    </row>
    <row r="5" spans="2:16" s="1" customFormat="1">
      <c r="B5" s="10" t="s">
        <v>119</v>
      </c>
      <c r="C5" s="11" t="s">
        <v>94</v>
      </c>
      <c r="D5" s="27">
        <f>รายละเอียดจัดสรร!D25</f>
        <v>18296847</v>
      </c>
      <c r="E5" s="27">
        <f>รายละเอียดจัดสรร!E25</f>
        <v>13336946</v>
      </c>
      <c r="F5" s="13">
        <f>D5-E5</f>
        <v>4959901</v>
      </c>
      <c r="G5" s="13">
        <f t="shared" si="0"/>
        <v>72.89204527971404</v>
      </c>
      <c r="H5" s="14" t="s">
        <v>8</v>
      </c>
      <c r="I5" s="15"/>
      <c r="J5" s="16">
        <v>5027014.93</v>
      </c>
      <c r="K5" s="17">
        <f>E5-J5</f>
        <v>8309931.0700000003</v>
      </c>
      <c r="L5" s="18">
        <v>5027014.93</v>
      </c>
      <c r="M5" s="17">
        <f>D5-L5</f>
        <v>13269832.07</v>
      </c>
      <c r="N5" s="19"/>
      <c r="O5" s="233">
        <v>16722480.67</v>
      </c>
      <c r="P5" s="53">
        <f t="shared" ref="P5:P12" si="1">D5-O5</f>
        <v>1574366.33</v>
      </c>
    </row>
    <row r="6" spans="2:16" s="1" customFormat="1">
      <c r="B6" s="10" t="s">
        <v>120</v>
      </c>
      <c r="C6" s="11" t="s">
        <v>100</v>
      </c>
      <c r="D6" s="27">
        <f>รายละเอียดจัดสรร!D33</f>
        <v>73100</v>
      </c>
      <c r="E6" s="27">
        <v>0</v>
      </c>
      <c r="F6" s="13">
        <f>D6-E6</f>
        <v>73100</v>
      </c>
      <c r="G6" s="13">
        <f t="shared" si="0"/>
        <v>0</v>
      </c>
      <c r="H6" s="14"/>
      <c r="I6" s="15"/>
      <c r="J6" s="16"/>
      <c r="K6" s="17"/>
      <c r="L6" s="18"/>
      <c r="M6" s="17"/>
      <c r="N6" s="19"/>
      <c r="O6" s="233">
        <v>73100</v>
      </c>
      <c r="P6" s="53">
        <f t="shared" si="1"/>
        <v>0</v>
      </c>
    </row>
    <row r="7" spans="2:16" s="1" customFormat="1">
      <c r="B7" s="20" t="s">
        <v>114</v>
      </c>
      <c r="C7" s="11" t="s">
        <v>99</v>
      </c>
      <c r="D7" s="27">
        <f>รายละเอียดจัดสรร!D37</f>
        <v>239100</v>
      </c>
      <c r="E7" s="104">
        <v>0</v>
      </c>
      <c r="F7" s="13">
        <f t="shared" ref="F7:F11" si="2">D7-E7</f>
        <v>239100</v>
      </c>
      <c r="G7" s="21">
        <f t="shared" si="0"/>
        <v>0</v>
      </c>
      <c r="H7" s="14" t="s">
        <v>9</v>
      </c>
      <c r="I7" s="22"/>
      <c r="J7" s="16">
        <v>56120399.490000002</v>
      </c>
      <c r="K7" s="17">
        <f t="shared" ref="K7:K11" si="3">E7-J7</f>
        <v>-56120399.490000002</v>
      </c>
      <c r="L7" s="23">
        <v>56151095.490000002</v>
      </c>
      <c r="M7" s="17">
        <f t="shared" ref="M7:M11" si="4">D7-L7</f>
        <v>-55911995.490000002</v>
      </c>
      <c r="N7" s="19"/>
      <c r="O7" s="233">
        <v>239100</v>
      </c>
      <c r="P7" s="53">
        <f t="shared" si="1"/>
        <v>0</v>
      </c>
    </row>
    <row r="8" spans="2:16" s="1" customFormat="1">
      <c r="B8" s="20" t="s">
        <v>196</v>
      </c>
      <c r="C8" s="229" t="s">
        <v>197</v>
      </c>
      <c r="D8" s="27">
        <f>รายละเอียดจัดสรร!D40</f>
        <v>10000</v>
      </c>
      <c r="E8" s="153">
        <v>0</v>
      </c>
      <c r="F8" s="13">
        <f t="shared" si="2"/>
        <v>10000</v>
      </c>
      <c r="G8" s="21">
        <f t="shared" si="0"/>
        <v>0</v>
      </c>
      <c r="H8" s="14"/>
      <c r="I8" s="22"/>
      <c r="J8" s="16"/>
      <c r="K8" s="17"/>
      <c r="L8" s="23"/>
      <c r="M8" s="17"/>
      <c r="N8" s="19"/>
      <c r="O8" s="233">
        <v>10000</v>
      </c>
      <c r="P8" s="53">
        <f t="shared" si="1"/>
        <v>0</v>
      </c>
    </row>
    <row r="9" spans="2:16" s="1" customFormat="1">
      <c r="B9" s="20" t="s">
        <v>199</v>
      </c>
      <c r="C9" s="229" t="s">
        <v>198</v>
      </c>
      <c r="D9" s="27">
        <f>รายละเอียดจัดสรร!D45</f>
        <v>26000</v>
      </c>
      <c r="E9" s="153">
        <f>รายละเอียดจัดสรร!E45</f>
        <v>5250</v>
      </c>
      <c r="F9" s="13">
        <f t="shared" ref="F9" si="5">D9-E9</f>
        <v>20750</v>
      </c>
      <c r="G9" s="21">
        <f t="shared" si="0"/>
        <v>20.192307692307693</v>
      </c>
      <c r="H9" s="14"/>
      <c r="I9" s="22"/>
      <c r="J9" s="16"/>
      <c r="K9" s="17"/>
      <c r="L9" s="23"/>
      <c r="M9" s="17"/>
      <c r="N9" s="19"/>
      <c r="O9" s="233">
        <v>26000</v>
      </c>
      <c r="P9" s="53">
        <f t="shared" si="1"/>
        <v>0</v>
      </c>
    </row>
    <row r="10" spans="2:16" s="1" customFormat="1">
      <c r="B10" s="20" t="s">
        <v>161</v>
      </c>
      <c r="C10" s="11" t="s">
        <v>122</v>
      </c>
      <c r="D10" s="27">
        <f>รายละเอียดจัดสรร!D51</f>
        <v>1279684</v>
      </c>
      <c r="E10" s="153">
        <f>รายละเอียดจัดสรร!E51</f>
        <v>286385.29999999993</v>
      </c>
      <c r="F10" s="13">
        <f t="shared" ref="F10" si="6">D10-E10</f>
        <v>993298.70000000007</v>
      </c>
      <c r="G10" s="21">
        <f t="shared" si="0"/>
        <v>22.379376471066287</v>
      </c>
      <c r="H10" s="14"/>
      <c r="I10" s="22"/>
      <c r="J10" s="16"/>
      <c r="K10" s="17"/>
      <c r="L10" s="23"/>
      <c r="M10" s="17"/>
      <c r="N10" s="19"/>
      <c r="O10" s="233">
        <v>1279684</v>
      </c>
      <c r="P10" s="53">
        <f t="shared" si="1"/>
        <v>0</v>
      </c>
    </row>
    <row r="11" spans="2:16" s="1" customFormat="1">
      <c r="B11" s="10" t="s">
        <v>121</v>
      </c>
      <c r="C11" s="11" t="s">
        <v>101</v>
      </c>
      <c r="D11" s="27">
        <f>รายละเอียดจัดสรร!D56</f>
        <v>79100</v>
      </c>
      <c r="E11" s="24">
        <v>0</v>
      </c>
      <c r="F11" s="13">
        <f t="shared" si="2"/>
        <v>79100</v>
      </c>
      <c r="G11" s="13">
        <f t="shared" ref="G11" si="7">E11*100/D11</f>
        <v>0</v>
      </c>
      <c r="H11" s="14" t="s">
        <v>10</v>
      </c>
      <c r="I11" s="25"/>
      <c r="J11" s="16">
        <v>306126</v>
      </c>
      <c r="K11" s="17">
        <f t="shared" si="3"/>
        <v>-306126</v>
      </c>
      <c r="L11" s="18">
        <v>306224</v>
      </c>
      <c r="M11" s="17">
        <f t="shared" si="4"/>
        <v>-227124</v>
      </c>
      <c r="N11" s="19"/>
      <c r="O11" s="233">
        <v>79100</v>
      </c>
      <c r="P11" s="53">
        <f t="shared" si="1"/>
        <v>0</v>
      </c>
    </row>
    <row r="12" spans="2:16" s="1" customFormat="1">
      <c r="B12" s="10" t="s">
        <v>201</v>
      </c>
      <c r="C12" s="11" t="s">
        <v>179</v>
      </c>
      <c r="D12" s="12">
        <v>41100</v>
      </c>
      <c r="E12" s="24">
        <v>0</v>
      </c>
      <c r="F12" s="13">
        <f t="shared" ref="F12" si="8">D12-E12</f>
        <v>41100</v>
      </c>
      <c r="G12" s="13">
        <f t="shared" ref="G12" si="9">E12*100/D12</f>
        <v>0</v>
      </c>
      <c r="H12" s="14"/>
      <c r="I12" s="25"/>
      <c r="J12" s="16"/>
      <c r="K12" s="17"/>
      <c r="L12" s="18"/>
      <c r="M12" s="17"/>
      <c r="N12" s="19"/>
      <c r="O12" s="233">
        <v>41100</v>
      </c>
      <c r="P12" s="53">
        <f t="shared" si="1"/>
        <v>0</v>
      </c>
    </row>
    <row r="13" spans="2:16" ht="21.75" thickBot="1">
      <c r="B13" s="278" t="s">
        <v>11</v>
      </c>
      <c r="C13" s="279"/>
      <c r="D13" s="189">
        <f>SUM(D4:D12)</f>
        <v>20742931</v>
      </c>
      <c r="E13" s="189">
        <f>SUM(E4:E12)</f>
        <v>13628581.300000001</v>
      </c>
      <c r="F13" s="189">
        <f>SUM(F4:F12)</f>
        <v>7114349.7000000002</v>
      </c>
      <c r="G13" s="190">
        <f>E13*100/D13</f>
        <v>65.702292988392045</v>
      </c>
      <c r="H13" s="9"/>
      <c r="I13" s="28"/>
      <c r="J13" s="8">
        <f>SUM(J5:J11)</f>
        <v>61453540.420000002</v>
      </c>
      <c r="K13" s="8">
        <f>SUM(K5:K11)</f>
        <v>-48116594.420000002</v>
      </c>
      <c r="L13" s="29">
        <f>J13*100/D13</f>
        <v>296.26256974002371</v>
      </c>
      <c r="M13" s="17"/>
      <c r="N13" s="19"/>
      <c r="P13" s="53"/>
    </row>
    <row r="14" spans="2:16" s="30" customFormat="1" ht="21.75" hidden="1" thickTop="1">
      <c r="B14" s="31"/>
      <c r="C14" s="32"/>
      <c r="D14" s="33"/>
      <c r="E14" s="34"/>
      <c r="F14" s="35"/>
      <c r="G14" s="35"/>
      <c r="H14" s="36"/>
      <c r="I14" s="35"/>
      <c r="J14" s="37"/>
    </row>
    <row r="15" spans="2:16" s="30" customFormat="1" hidden="1">
      <c r="B15" s="31"/>
      <c r="C15" s="32"/>
      <c r="D15" s="33"/>
      <c r="E15" s="33"/>
      <c r="F15" s="35"/>
      <c r="G15" s="35"/>
      <c r="H15" s="36"/>
      <c r="I15" s="35"/>
      <c r="J15" s="38"/>
    </row>
    <row r="16" spans="2:16" s="1" customFormat="1" hidden="1">
      <c r="B16" s="273" t="s">
        <v>12</v>
      </c>
      <c r="C16" s="273"/>
      <c r="D16" s="273"/>
      <c r="E16" s="273"/>
      <c r="F16" s="273"/>
      <c r="G16" s="273"/>
      <c r="H16" s="2"/>
      <c r="I16" s="3"/>
      <c r="J16" s="4"/>
      <c r="K16" s="4"/>
    </row>
    <row r="17" spans="2:15" s="1" customFormat="1" hidden="1">
      <c r="B17" s="275" t="str">
        <f>B2</f>
        <v xml:space="preserve"> ณ วันที่  29 พฤศจิกายน 2567</v>
      </c>
      <c r="C17" s="275"/>
      <c r="D17" s="275"/>
      <c r="E17" s="275"/>
      <c r="F17" s="275"/>
      <c r="G17" s="275"/>
      <c r="H17" s="6"/>
      <c r="I17" s="7"/>
      <c r="J17" s="4"/>
      <c r="K17" s="4"/>
    </row>
    <row r="18" spans="2:15" s="1" customFormat="1" hidden="1">
      <c r="B18" s="39" t="s">
        <v>13</v>
      </c>
      <c r="C18" s="40" t="s">
        <v>1</v>
      </c>
      <c r="D18" s="41" t="s">
        <v>2</v>
      </c>
      <c r="E18" s="42" t="s">
        <v>14</v>
      </c>
      <c r="F18" s="43" t="s">
        <v>4</v>
      </c>
      <c r="G18" s="9" t="s">
        <v>5</v>
      </c>
      <c r="H18" s="36"/>
      <c r="I18" s="36"/>
      <c r="J18" s="4"/>
    </row>
    <row r="19" spans="2:15" hidden="1">
      <c r="B19" s="44"/>
      <c r="C19" s="45"/>
      <c r="D19" s="12"/>
      <c r="E19" s="12"/>
      <c r="F19" s="12">
        <f>D19-E19</f>
        <v>0</v>
      </c>
      <c r="G19" s="46" t="e">
        <f>E19*100/D19</f>
        <v>#DIV/0!</v>
      </c>
      <c r="H19" s="47"/>
      <c r="I19" s="47"/>
      <c r="K19" s="5"/>
    </row>
    <row r="20" spans="2:15" hidden="1">
      <c r="B20" s="44"/>
      <c r="C20" s="48"/>
      <c r="D20" s="21"/>
      <c r="E20" s="12"/>
      <c r="F20" s="12">
        <f>D20-E20</f>
        <v>0</v>
      </c>
      <c r="G20" s="46" t="e">
        <f>E20*100/D20</f>
        <v>#DIV/0!</v>
      </c>
      <c r="H20" s="47"/>
      <c r="I20" s="47"/>
      <c r="J20" s="8">
        <v>0</v>
      </c>
      <c r="K20" s="5"/>
    </row>
    <row r="21" spans="2:15" hidden="1">
      <c r="B21" s="276" t="s">
        <v>11</v>
      </c>
      <c r="C21" s="277"/>
      <c r="D21" s="27">
        <f>SUM(D19:D20)</f>
        <v>0</v>
      </c>
      <c r="E21" s="27">
        <f>SUM(E19:E20)</f>
        <v>0</v>
      </c>
      <c r="F21" s="27">
        <f>SUM(F19:F20)</f>
        <v>0</v>
      </c>
      <c r="G21" s="14" t="e">
        <f>E21*100/D21</f>
        <v>#DIV/0!</v>
      </c>
      <c r="H21" s="47"/>
      <c r="I21" s="47"/>
      <c r="K21" s="5"/>
    </row>
    <row r="22" spans="2:15" hidden="1">
      <c r="B22" s="49"/>
      <c r="C22" s="49"/>
      <c r="D22" s="50"/>
      <c r="E22" s="50"/>
      <c r="F22" s="50"/>
      <c r="G22" s="47"/>
      <c r="H22" s="47"/>
      <c r="I22" s="47"/>
      <c r="K22" s="5"/>
    </row>
    <row r="23" spans="2:15" s="1" customFormat="1" hidden="1">
      <c r="B23" s="273" t="s">
        <v>12</v>
      </c>
      <c r="C23" s="273"/>
      <c r="D23" s="273"/>
      <c r="E23" s="273"/>
      <c r="F23" s="273"/>
      <c r="G23" s="273"/>
      <c r="H23" s="2"/>
      <c r="I23" s="3"/>
      <c r="J23" s="4"/>
      <c r="K23" s="4"/>
    </row>
    <row r="24" spans="2:15" s="1" customFormat="1" hidden="1">
      <c r="B24" s="39" t="s">
        <v>15</v>
      </c>
      <c r="C24" s="40" t="s">
        <v>1</v>
      </c>
      <c r="D24" s="41" t="s">
        <v>2</v>
      </c>
      <c r="E24" s="42" t="s">
        <v>14</v>
      </c>
      <c r="F24" s="43" t="s">
        <v>4</v>
      </c>
      <c r="G24" s="9" t="s">
        <v>5</v>
      </c>
      <c r="H24" s="36"/>
      <c r="I24" s="36"/>
      <c r="J24" s="4"/>
    </row>
    <row r="25" spans="2:15" hidden="1">
      <c r="B25" s="26"/>
      <c r="C25" s="51"/>
      <c r="D25" s="12"/>
      <c r="E25" s="12"/>
      <c r="F25" s="12"/>
      <c r="G25" s="46"/>
      <c r="H25" s="47"/>
      <c r="I25" s="47"/>
      <c r="K25" s="5"/>
    </row>
    <row r="26" spans="2:15" s="1" customFormat="1" hidden="1">
      <c r="B26" s="52"/>
      <c r="C26" s="11"/>
      <c r="D26" s="12"/>
      <c r="E26" s="12"/>
      <c r="F26" s="12">
        <f>D26-E26</f>
        <v>0</v>
      </c>
      <c r="G26" s="46" t="e">
        <f>E26*100/D26</f>
        <v>#DIV/0!</v>
      </c>
      <c r="H26" s="47" t="s">
        <v>16</v>
      </c>
      <c r="I26" s="47"/>
      <c r="J26" s="4"/>
      <c r="L26" s="5"/>
      <c r="M26" s="8"/>
      <c r="N26" s="53"/>
      <c r="O26" s="5"/>
    </row>
    <row r="27" spans="2:15" s="1" customFormat="1" hidden="1">
      <c r="B27" s="52"/>
      <c r="C27" s="11"/>
      <c r="D27" s="12"/>
      <c r="E27" s="12"/>
      <c r="F27" s="12">
        <f>D27-E27</f>
        <v>0</v>
      </c>
      <c r="G27" s="46" t="e">
        <f>E27*100/D27</f>
        <v>#DIV/0!</v>
      </c>
      <c r="H27" s="47"/>
      <c r="I27" s="47"/>
      <c r="J27" s="4"/>
      <c r="L27" s="5"/>
      <c r="M27" s="8"/>
      <c r="N27" s="53"/>
      <c r="O27" s="5"/>
    </row>
    <row r="28" spans="2:15" s="1" customFormat="1" hidden="1">
      <c r="B28" s="54"/>
      <c r="C28" s="11"/>
      <c r="D28" s="12"/>
      <c r="E28" s="12"/>
      <c r="F28" s="12">
        <f>D28-E28</f>
        <v>0</v>
      </c>
      <c r="G28" s="46" t="e">
        <f>E28*100/D28</f>
        <v>#DIV/0!</v>
      </c>
      <c r="H28" s="47"/>
      <c r="I28" s="47"/>
      <c r="J28" s="8"/>
      <c r="K28" s="38"/>
      <c r="L28" s="5"/>
      <c r="M28" s="5"/>
      <c r="N28" s="5"/>
      <c r="O28" s="5"/>
    </row>
    <row r="29" spans="2:15" s="1" customFormat="1" hidden="1">
      <c r="B29" s="52"/>
      <c r="C29" s="11"/>
      <c r="D29" s="12"/>
      <c r="E29" s="12"/>
      <c r="F29" s="12">
        <f>D29-E29</f>
        <v>0</v>
      </c>
      <c r="G29" s="46" t="e">
        <f>E29*100/D29</f>
        <v>#DIV/0!</v>
      </c>
      <c r="H29" s="47"/>
      <c r="I29" s="47"/>
      <c r="J29" s="8"/>
      <c r="K29" s="8"/>
      <c r="L29" s="5"/>
      <c r="M29" s="5"/>
      <c r="N29" s="5"/>
      <c r="O29" s="5"/>
    </row>
    <row r="30" spans="2:15" ht="21.75" hidden="1" thickBot="1">
      <c r="C30" s="55" t="s">
        <v>11</v>
      </c>
      <c r="D30" s="56">
        <f>SUM(D26:D29)</f>
        <v>0</v>
      </c>
      <c r="E30" s="56">
        <f>SUM(E26:E29)</f>
        <v>0</v>
      </c>
      <c r="F30" s="56">
        <f>SUM(F26:F29)</f>
        <v>0</v>
      </c>
      <c r="G30" s="56" t="e">
        <f>E30*100/D30</f>
        <v>#DIV/0!</v>
      </c>
      <c r="H30" s="57"/>
      <c r="I30" s="58"/>
    </row>
    <row r="31" spans="2:15" ht="21.75" hidden="1" thickTop="1">
      <c r="C31" s="59"/>
      <c r="D31" s="59"/>
      <c r="E31" s="59"/>
      <c r="F31" s="59"/>
      <c r="G31" s="35"/>
      <c r="H31" s="36"/>
      <c r="I31" s="35"/>
    </row>
    <row r="32" spans="2:15" s="1" customFormat="1" hidden="1">
      <c r="B32" s="273" t="s">
        <v>12</v>
      </c>
      <c r="C32" s="273"/>
      <c r="D32" s="273"/>
      <c r="E32" s="273"/>
      <c r="F32" s="273"/>
      <c r="G32" s="273"/>
      <c r="H32" s="2"/>
      <c r="I32" s="3"/>
      <c r="J32" s="8"/>
      <c r="K32" s="38"/>
      <c r="L32" s="5"/>
      <c r="M32" s="5"/>
      <c r="N32" s="5"/>
    </row>
    <row r="33" spans="2:15" s="1" customFormat="1" hidden="1">
      <c r="B33" s="275" t="str">
        <f>B2</f>
        <v xml:space="preserve"> ณ วันที่  29 พฤศจิกายน 2567</v>
      </c>
      <c r="C33" s="275"/>
      <c r="D33" s="275"/>
      <c r="E33" s="275"/>
      <c r="F33" s="275"/>
      <c r="G33" s="275"/>
      <c r="H33" s="6"/>
      <c r="I33" s="7"/>
      <c r="J33" s="8"/>
      <c r="K33" s="38"/>
      <c r="L33" s="5"/>
      <c r="M33" s="5"/>
      <c r="N33" s="5"/>
    </row>
    <row r="34" spans="2:15" s="1" customFormat="1" hidden="1">
      <c r="B34" s="39" t="s">
        <v>17</v>
      </c>
      <c r="C34" s="55" t="s">
        <v>1</v>
      </c>
      <c r="D34" s="60" t="s">
        <v>2</v>
      </c>
      <c r="E34" s="9" t="s">
        <v>14</v>
      </c>
      <c r="F34" s="43" t="s">
        <v>4</v>
      </c>
      <c r="G34" s="9" t="s">
        <v>5</v>
      </c>
      <c r="H34" s="36"/>
      <c r="I34" s="36"/>
      <c r="J34" s="8"/>
      <c r="K34" s="8"/>
      <c r="L34" s="5"/>
      <c r="M34" s="5"/>
      <c r="N34" s="5"/>
    </row>
    <row r="35" spans="2:15" hidden="1">
      <c r="B35" s="52"/>
      <c r="C35" s="61"/>
      <c r="D35" s="62"/>
      <c r="E35" s="15"/>
      <c r="F35" s="63">
        <f>D35-E35</f>
        <v>0</v>
      </c>
      <c r="G35" s="63" t="e">
        <f>E35*100/D35</f>
        <v>#DIV/0!</v>
      </c>
      <c r="H35" s="64" t="s">
        <v>18</v>
      </c>
      <c r="I35" s="65"/>
      <c r="K35" s="38"/>
    </row>
    <row r="36" spans="2:15" hidden="1">
      <c r="B36" s="276" t="s">
        <v>11</v>
      </c>
      <c r="C36" s="277"/>
      <c r="D36" s="15"/>
      <c r="E36" s="15"/>
      <c r="F36" s="63"/>
      <c r="G36" s="63"/>
      <c r="H36" s="64"/>
      <c r="I36" s="65"/>
      <c r="J36" s="4"/>
      <c r="K36" s="4"/>
      <c r="L36" s="1"/>
      <c r="M36" s="1"/>
      <c r="N36" s="1"/>
    </row>
    <row r="37" spans="2:15" ht="21.75" hidden="1" thickBot="1">
      <c r="C37" s="55" t="s">
        <v>11</v>
      </c>
      <c r="D37" s="66">
        <f>SUM(D35:D36)</f>
        <v>0</v>
      </c>
      <c r="E37" s="66">
        <f>SUM(E35:E36)</f>
        <v>0</v>
      </c>
      <c r="F37" s="67">
        <v>0</v>
      </c>
      <c r="G37" s="63" t="e">
        <f t="shared" ref="G37" si="10">E37*100/D37</f>
        <v>#DIV/0!</v>
      </c>
      <c r="H37" s="57"/>
      <c r="I37" s="58"/>
      <c r="J37" s="4"/>
      <c r="K37" s="4"/>
      <c r="L37" s="1"/>
      <c r="M37" s="1"/>
      <c r="N37" s="1"/>
    </row>
    <row r="38" spans="2:15" ht="21.75" hidden="1" thickTop="1">
      <c r="B38" s="68"/>
      <c r="C38" s="69"/>
      <c r="D38" s="69"/>
      <c r="E38" s="69"/>
      <c r="F38" s="69"/>
      <c r="G38" s="69"/>
      <c r="H38" s="47"/>
      <c r="I38" s="69"/>
      <c r="J38" s="70"/>
      <c r="K38" s="71"/>
      <c r="L38" s="71"/>
      <c r="M38" s="72"/>
      <c r="N38" s="72"/>
    </row>
    <row r="39" spans="2:15" ht="24" hidden="1" customHeight="1">
      <c r="B39" s="68"/>
      <c r="C39" s="69"/>
      <c r="D39" s="69"/>
      <c r="E39" s="69"/>
      <c r="F39" s="69"/>
      <c r="G39" s="69"/>
      <c r="H39" s="47"/>
      <c r="I39" s="69"/>
      <c r="J39" s="65"/>
      <c r="L39" s="8"/>
    </row>
    <row r="40" spans="2:15" ht="25.5" customHeight="1" thickTop="1">
      <c r="B40" s="273" t="s">
        <v>12</v>
      </c>
      <c r="C40" s="273"/>
      <c r="D40" s="273"/>
      <c r="E40" s="273"/>
      <c r="F40" s="273"/>
      <c r="G40" s="273"/>
      <c r="H40" s="2"/>
      <c r="I40" s="3"/>
      <c r="J40" s="65"/>
      <c r="L40" s="8"/>
    </row>
    <row r="41" spans="2:15" ht="25.5" customHeight="1">
      <c r="B41" s="275" t="str">
        <f>B2</f>
        <v xml:space="preserve"> ณ วันที่  29 พฤศจิกายน 2567</v>
      </c>
      <c r="C41" s="275"/>
      <c r="D41" s="275"/>
      <c r="E41" s="275"/>
      <c r="F41" s="275"/>
      <c r="G41" s="275"/>
      <c r="H41" s="6"/>
      <c r="I41" s="7"/>
      <c r="J41" s="65"/>
      <c r="L41" s="8"/>
    </row>
    <row r="42" spans="2:15" ht="24" customHeight="1">
      <c r="B42" s="204" t="s">
        <v>19</v>
      </c>
      <c r="C42" s="205" t="s">
        <v>1</v>
      </c>
      <c r="D42" s="185" t="s">
        <v>2</v>
      </c>
      <c r="E42" s="186" t="s">
        <v>14</v>
      </c>
      <c r="F42" s="206" t="s">
        <v>4</v>
      </c>
      <c r="G42" s="186" t="s">
        <v>5</v>
      </c>
      <c r="H42" s="36"/>
      <c r="I42" s="36"/>
      <c r="J42" s="65"/>
      <c r="L42" s="8"/>
    </row>
    <row r="43" spans="2:15">
      <c r="B43" s="201" t="s">
        <v>169</v>
      </c>
      <c r="C43" s="61" t="s">
        <v>165</v>
      </c>
      <c r="D43" s="202">
        <v>11083870</v>
      </c>
      <c r="E43" s="15">
        <v>3318234.83</v>
      </c>
      <c r="F43" s="15">
        <f>D43-E43</f>
        <v>7765635.1699999999</v>
      </c>
      <c r="G43" s="15">
        <f>E43*100/D43</f>
        <v>29.937511266371764</v>
      </c>
      <c r="H43" s="47"/>
      <c r="I43" s="69"/>
      <c r="J43" s="65"/>
      <c r="L43" s="8"/>
      <c r="O43" s="53"/>
    </row>
    <row r="44" spans="2:15" ht="24.75" customHeight="1" thickBot="1">
      <c r="B44" s="278" t="s">
        <v>11</v>
      </c>
      <c r="C44" s="279"/>
      <c r="D44" s="203">
        <f>SUM(D43:D43)</f>
        <v>11083870</v>
      </c>
      <c r="E44" s="203">
        <f>SUM(E43:E43)</f>
        <v>3318234.83</v>
      </c>
      <c r="F44" s="203">
        <f>SUM(F43:F43)</f>
        <v>7765635.1699999999</v>
      </c>
      <c r="G44" s="203">
        <f>SUM(G43:G43)</f>
        <v>29.937511266371764</v>
      </c>
      <c r="H44" s="57"/>
      <c r="I44" s="58"/>
      <c r="J44" s="65"/>
      <c r="L44" s="8"/>
    </row>
    <row r="45" spans="2:15" ht="24.75" customHeight="1" thickTop="1">
      <c r="B45" s="68"/>
      <c r="C45" s="69"/>
      <c r="D45" s="69"/>
      <c r="E45" s="69"/>
      <c r="F45" s="69"/>
      <c r="G45" s="69"/>
      <c r="H45" s="47"/>
      <c r="I45" s="69"/>
      <c r="J45" s="65"/>
      <c r="L45" s="8"/>
    </row>
    <row r="46" spans="2:15" ht="24.75" customHeight="1">
      <c r="B46" s="68"/>
      <c r="C46" s="69"/>
      <c r="D46" s="69"/>
      <c r="E46" s="69"/>
      <c r="F46" s="69"/>
      <c r="G46" s="69"/>
      <c r="H46" s="47"/>
      <c r="I46" s="69"/>
      <c r="J46" s="65"/>
      <c r="L46" s="8"/>
    </row>
    <row r="47" spans="2:15" s="1" customFormat="1">
      <c r="B47" s="273" t="s">
        <v>12</v>
      </c>
      <c r="C47" s="273"/>
      <c r="D47" s="273"/>
      <c r="E47" s="273"/>
      <c r="F47" s="273"/>
      <c r="H47" s="2"/>
      <c r="J47" s="65"/>
      <c r="K47" s="8"/>
      <c r="L47" s="8"/>
      <c r="M47" s="5"/>
      <c r="N47" s="5"/>
    </row>
    <row r="48" spans="2:15" s="1" customFormat="1">
      <c r="B48" s="274" t="str">
        <f>B2</f>
        <v xml:space="preserve"> ณ วันที่  29 พฤศจิกายน 2567</v>
      </c>
      <c r="C48" s="274"/>
      <c r="D48" s="274"/>
      <c r="E48" s="274"/>
      <c r="F48" s="274"/>
      <c r="G48" s="72"/>
      <c r="H48" s="6"/>
      <c r="I48" s="72"/>
      <c r="J48" s="65"/>
      <c r="K48" s="8"/>
      <c r="L48" s="8"/>
      <c r="M48" s="5"/>
      <c r="N48" s="5"/>
    </row>
    <row r="49" spans="2:15" s="72" customFormat="1">
      <c r="B49" s="182" t="s">
        <v>20</v>
      </c>
      <c r="C49" s="185" t="s">
        <v>2</v>
      </c>
      <c r="D49" s="186" t="s">
        <v>84</v>
      </c>
      <c r="E49" s="186" t="s">
        <v>85</v>
      </c>
      <c r="F49" s="186" t="s">
        <v>21</v>
      </c>
      <c r="G49" s="185" t="s">
        <v>22</v>
      </c>
      <c r="H49" s="36"/>
      <c r="I49" s="36"/>
      <c r="J49" s="36"/>
      <c r="K49" s="73"/>
      <c r="L49" s="8"/>
      <c r="M49" s="8"/>
      <c r="N49" s="5"/>
      <c r="O49" s="5"/>
    </row>
    <row r="50" spans="2:15">
      <c r="B50" s="74" t="s">
        <v>0</v>
      </c>
      <c r="C50" s="75">
        <f>D13</f>
        <v>20742931</v>
      </c>
      <c r="D50" s="75">
        <v>0</v>
      </c>
      <c r="E50" s="75">
        <f>+E13</f>
        <v>13628581.300000001</v>
      </c>
      <c r="F50" s="15">
        <f>F13</f>
        <v>7114349.7000000002</v>
      </c>
      <c r="G50" s="76">
        <f t="shared" ref="G50:G55" si="11">E50*100/C50</f>
        <v>65.702292988392045</v>
      </c>
      <c r="H50" s="69"/>
      <c r="I50" s="47"/>
      <c r="J50" s="69"/>
      <c r="L50" s="8"/>
    </row>
    <row r="51" spans="2:15" hidden="1">
      <c r="B51" s="74" t="s">
        <v>23</v>
      </c>
      <c r="C51" s="75"/>
      <c r="D51" s="75"/>
      <c r="E51" s="75"/>
      <c r="F51" s="15">
        <f t="shared" ref="F51" si="12">F14</f>
        <v>0</v>
      </c>
      <c r="G51" s="76" t="e">
        <f t="shared" si="11"/>
        <v>#DIV/0!</v>
      </c>
      <c r="H51" s="69"/>
      <c r="I51" s="47"/>
      <c r="J51" s="69"/>
      <c r="L51" s="8"/>
    </row>
    <row r="52" spans="2:15">
      <c r="B52" s="74" t="s">
        <v>19</v>
      </c>
      <c r="C52" s="75">
        <f>D44</f>
        <v>11083870</v>
      </c>
      <c r="D52" s="75">
        <v>0</v>
      </c>
      <c r="E52" s="75">
        <f>E44</f>
        <v>3318234.83</v>
      </c>
      <c r="F52" s="15">
        <f>F44</f>
        <v>7765635.1699999999</v>
      </c>
      <c r="G52" s="76">
        <f t="shared" si="11"/>
        <v>29.937511266371764</v>
      </c>
      <c r="H52" s="69"/>
      <c r="I52" s="47"/>
      <c r="J52" s="69"/>
      <c r="L52" s="8"/>
    </row>
    <row r="53" spans="2:15" hidden="1">
      <c r="B53" s="74" t="s">
        <v>17</v>
      </c>
      <c r="C53" s="75"/>
      <c r="D53" s="75"/>
      <c r="E53" s="75"/>
      <c r="F53" s="15">
        <f t="shared" ref="F53:F55" si="13">C53-E53</f>
        <v>0</v>
      </c>
      <c r="G53" s="76" t="e">
        <f t="shared" si="11"/>
        <v>#DIV/0!</v>
      </c>
      <c r="H53" s="69"/>
      <c r="I53" s="47"/>
      <c r="J53" s="69"/>
      <c r="L53" s="8"/>
    </row>
    <row r="54" spans="2:15" hidden="1">
      <c r="B54" s="74" t="s">
        <v>24</v>
      </c>
      <c r="C54" s="75"/>
      <c r="D54" s="75"/>
      <c r="E54" s="75"/>
      <c r="F54" s="15">
        <f t="shared" si="13"/>
        <v>0</v>
      </c>
      <c r="G54" s="76" t="e">
        <f t="shared" si="11"/>
        <v>#DIV/0!</v>
      </c>
      <c r="H54" s="69"/>
      <c r="I54" s="47"/>
      <c r="J54" s="69"/>
      <c r="L54" s="8"/>
    </row>
    <row r="55" spans="2:15" hidden="1">
      <c r="B55" s="74" t="s">
        <v>25</v>
      </c>
      <c r="C55" s="75"/>
      <c r="D55" s="75"/>
      <c r="E55" s="75"/>
      <c r="F55" s="15">
        <f t="shared" si="13"/>
        <v>0</v>
      </c>
      <c r="G55" s="76" t="e">
        <f t="shared" si="11"/>
        <v>#DIV/0!</v>
      </c>
      <c r="H55" s="69"/>
      <c r="I55" s="47"/>
      <c r="J55" s="69"/>
      <c r="L55" s="8"/>
    </row>
    <row r="56" spans="2:15" ht="21" hidden="1" customHeight="1">
      <c r="B56" s="74" t="s">
        <v>15</v>
      </c>
      <c r="C56" s="75"/>
      <c r="D56" s="75"/>
      <c r="E56" s="75"/>
      <c r="F56" s="15" t="e">
        <f>E56*100/C56</f>
        <v>#DIV/0!</v>
      </c>
      <c r="G56" s="76" t="e">
        <f t="shared" ref="G56:G59" si="14">(E56+D56)*100/C56</f>
        <v>#DIV/0!</v>
      </c>
      <c r="H56" s="69"/>
      <c r="I56" s="47"/>
      <c r="J56" s="69"/>
      <c r="L56" s="8"/>
    </row>
    <row r="57" spans="2:15" ht="21" hidden="1" customHeight="1">
      <c r="B57" s="74" t="s">
        <v>26</v>
      </c>
      <c r="C57" s="15"/>
      <c r="D57" s="15"/>
      <c r="E57" s="15"/>
      <c r="F57" s="15" t="e">
        <f>E57*100/C57</f>
        <v>#DIV/0!</v>
      </c>
      <c r="G57" s="76" t="e">
        <f t="shared" si="14"/>
        <v>#DIV/0!</v>
      </c>
      <c r="H57" s="69"/>
      <c r="I57" s="47"/>
      <c r="J57" s="69"/>
      <c r="L57" s="8"/>
    </row>
    <row r="58" spans="2:15" ht="21" hidden="1" customHeight="1">
      <c r="B58" s="74" t="s">
        <v>27</v>
      </c>
      <c r="C58" s="13"/>
      <c r="D58" s="13"/>
      <c r="E58" s="13"/>
      <c r="F58" s="15" t="e">
        <f>E58*100/C58</f>
        <v>#DIV/0!</v>
      </c>
      <c r="G58" s="76" t="e">
        <f t="shared" si="14"/>
        <v>#DIV/0!</v>
      </c>
      <c r="H58" s="69"/>
      <c r="I58" s="47"/>
      <c r="J58" s="69"/>
      <c r="L58" s="8"/>
    </row>
    <row r="59" spans="2:15">
      <c r="B59" s="182" t="s">
        <v>28</v>
      </c>
      <c r="C59" s="183">
        <f>SUM(C50:C58)</f>
        <v>31826801</v>
      </c>
      <c r="D59" s="183">
        <f>SUM(D50:D58)</f>
        <v>0</v>
      </c>
      <c r="E59" s="183">
        <f>SUM(E50:E58)</f>
        <v>16946816.130000003</v>
      </c>
      <c r="F59" s="183">
        <f>SUM(F50:F55)</f>
        <v>14879984.870000001</v>
      </c>
      <c r="G59" s="184">
        <f t="shared" si="14"/>
        <v>53.246998119603674</v>
      </c>
      <c r="H59" s="77"/>
      <c r="I59" s="36"/>
      <c r="J59" s="77"/>
      <c r="L59" s="8"/>
    </row>
    <row r="60" spans="2:15">
      <c r="C60" s="78" t="s">
        <v>229</v>
      </c>
      <c r="D60" s="78" t="s">
        <v>230</v>
      </c>
      <c r="E60" s="78" t="s">
        <v>231</v>
      </c>
    </row>
    <row r="61" spans="2:15">
      <c r="C61" s="81">
        <f>C59-C60</f>
        <v>0</v>
      </c>
      <c r="D61" s="81">
        <f>E59-D60</f>
        <v>228400.00000000186</v>
      </c>
      <c r="E61" s="81">
        <f>F59-E60</f>
        <v>-228399.99999999814</v>
      </c>
    </row>
    <row r="62" spans="2:15">
      <c r="C62" s="81"/>
      <c r="D62" s="81"/>
      <c r="E62" s="81"/>
    </row>
    <row r="63" spans="2:15" s="1" customFormat="1">
      <c r="B63" s="273" t="s">
        <v>12</v>
      </c>
      <c r="C63" s="273"/>
      <c r="D63" s="273"/>
      <c r="E63" s="273"/>
      <c r="F63" s="273"/>
      <c r="H63" s="2"/>
      <c r="J63" s="65"/>
      <c r="K63" s="8"/>
      <c r="L63" s="8"/>
      <c r="M63" s="5"/>
      <c r="N63" s="5"/>
    </row>
    <row r="64" spans="2:15" s="1" customFormat="1">
      <c r="B64" s="274" t="str">
        <f>B48</f>
        <v xml:space="preserve"> ณ วันที่  29 พฤศจิกายน 2567</v>
      </c>
      <c r="C64" s="274"/>
      <c r="D64" s="274"/>
      <c r="E64" s="274"/>
      <c r="F64" s="274"/>
      <c r="G64" s="72"/>
      <c r="H64" s="195"/>
      <c r="I64" s="72"/>
      <c r="J64" s="65"/>
      <c r="K64" s="8"/>
      <c r="L64" s="8"/>
      <c r="M64" s="5"/>
      <c r="N64" s="5"/>
    </row>
    <row r="65" spans="2:15" s="72" customFormat="1">
      <c r="B65" s="182" t="s">
        <v>20</v>
      </c>
      <c r="C65" s="185" t="s">
        <v>2</v>
      </c>
      <c r="D65" s="186" t="s">
        <v>190</v>
      </c>
      <c r="E65" s="186" t="s">
        <v>85</v>
      </c>
      <c r="F65" s="186" t="s">
        <v>21</v>
      </c>
      <c r="G65" s="185" t="s">
        <v>22</v>
      </c>
      <c r="H65" s="36"/>
      <c r="I65" s="36"/>
      <c r="J65" s="36"/>
      <c r="K65" s="73"/>
      <c r="L65" s="8"/>
      <c r="M65" s="8"/>
      <c r="N65" s="5"/>
      <c r="O65" s="5"/>
    </row>
    <row r="66" spans="2:15">
      <c r="B66" s="74" t="s">
        <v>83</v>
      </c>
      <c r="C66" s="75">
        <f>'งบลงทุน กันปี 66'!I22</f>
        <v>27399245.289999999</v>
      </c>
      <c r="D66" s="75">
        <f>'งบลงทุน กันปี 66'!J22</f>
        <v>7071743.4100000001</v>
      </c>
      <c r="E66" s="75">
        <f>'งบลงทุน กันปี 66'!K21</f>
        <v>20327501.879999999</v>
      </c>
      <c r="F66" s="15">
        <f>C66-D66-E66</f>
        <v>0</v>
      </c>
      <c r="G66" s="76">
        <f>(E66+D66)*100/C66</f>
        <v>100</v>
      </c>
      <c r="H66" s="69"/>
      <c r="I66" s="47"/>
      <c r="J66" s="69"/>
      <c r="L66" s="8"/>
    </row>
    <row r="67" spans="2:15">
      <c r="B67" s="74" t="s">
        <v>189</v>
      </c>
      <c r="C67" s="75">
        <v>1160000</v>
      </c>
      <c r="D67" s="75">
        <v>1160000</v>
      </c>
      <c r="E67" s="75">
        <v>0</v>
      </c>
      <c r="F67" s="15">
        <v>0</v>
      </c>
      <c r="G67" s="76">
        <v>100</v>
      </c>
      <c r="H67" s="69"/>
      <c r="I67" s="47"/>
      <c r="J67" s="69"/>
      <c r="L67" s="8"/>
    </row>
    <row r="68" spans="2:15">
      <c r="B68" s="182" t="s">
        <v>28</v>
      </c>
      <c r="C68" s="183">
        <f>SUM(C66:C67)</f>
        <v>28559245.289999999</v>
      </c>
      <c r="D68" s="183">
        <f t="shared" ref="D68:F68" si="15">SUM(D66:D67)</f>
        <v>8231743.4100000001</v>
      </c>
      <c r="E68" s="183">
        <f t="shared" si="15"/>
        <v>20327501.879999999</v>
      </c>
      <c r="F68" s="183">
        <f t="shared" si="15"/>
        <v>0</v>
      </c>
      <c r="G68" s="184">
        <f t="shared" ref="G68" si="16">(E68+D68)*100/C68</f>
        <v>100</v>
      </c>
      <c r="H68" s="77"/>
      <c r="I68" s="36"/>
      <c r="J68" s="77"/>
      <c r="L68" s="8"/>
    </row>
    <row r="69" spans="2:15">
      <c r="C69" s="79"/>
      <c r="D69" s="79"/>
    </row>
    <row r="71" spans="2:15">
      <c r="E71" s="79" t="s">
        <v>29</v>
      </c>
    </row>
    <row r="72" spans="2:15">
      <c r="C72" s="82" t="s">
        <v>228</v>
      </c>
    </row>
    <row r="75" spans="2:15">
      <c r="C75" s="252">
        <f>C59+C68</f>
        <v>60386046.289999999</v>
      </c>
      <c r="D75" s="252">
        <f t="shared" ref="D75:F75" si="17">D59+D68</f>
        <v>8231743.4100000001</v>
      </c>
      <c r="E75" s="252">
        <f t="shared" si="17"/>
        <v>37274318.010000005</v>
      </c>
      <c r="F75" s="252">
        <f t="shared" si="17"/>
        <v>14879984.870000001</v>
      </c>
      <c r="G75" s="79">
        <f>(D75+E75*100)/C75</f>
        <v>61.863025879682915</v>
      </c>
    </row>
    <row r="79" spans="2:15">
      <c r="B79" s="273"/>
      <c r="C79" s="273"/>
      <c r="D79" s="273"/>
      <c r="E79" s="273"/>
      <c r="F79" s="273"/>
      <c r="G79" s="273"/>
      <c r="H79" s="2"/>
      <c r="I79" s="3"/>
    </row>
  </sheetData>
  <mergeCells count="18">
    <mergeCell ref="B21:C21"/>
    <mergeCell ref="B1:G1"/>
    <mergeCell ref="B2:G2"/>
    <mergeCell ref="B13:C13"/>
    <mergeCell ref="B16:G16"/>
    <mergeCell ref="B17:G17"/>
    <mergeCell ref="B47:F47"/>
    <mergeCell ref="B48:F48"/>
    <mergeCell ref="B79:G79"/>
    <mergeCell ref="B23:G23"/>
    <mergeCell ref="B32:G32"/>
    <mergeCell ref="B33:G33"/>
    <mergeCell ref="B36:C36"/>
    <mergeCell ref="B40:G40"/>
    <mergeCell ref="B41:G41"/>
    <mergeCell ref="B44:C44"/>
    <mergeCell ref="B63:F63"/>
    <mergeCell ref="B64:F64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="90" zoomScaleNormal="90" workbookViewId="0">
      <pane ySplit="4" topLeftCell="A50" activePane="bottomLeft" state="frozen"/>
      <selection activeCell="A4" sqref="A4"/>
      <selection pane="bottomLeft" sqref="A1:H72"/>
    </sheetView>
  </sheetViews>
  <sheetFormatPr defaultRowHeight="21"/>
  <cols>
    <col min="1" max="1" width="64.375" style="105" customWidth="1"/>
    <col min="2" max="2" width="24" style="105" bestFit="1" customWidth="1"/>
    <col min="3" max="3" width="10.375" style="105" bestFit="1" customWidth="1"/>
    <col min="4" max="4" width="15.625" style="105" bestFit="1" customWidth="1"/>
    <col min="5" max="6" width="20.125" style="105" customWidth="1"/>
    <col min="7" max="7" width="25.125" style="105" customWidth="1"/>
    <col min="8" max="8" width="28.375" style="105" customWidth="1"/>
    <col min="9" max="16384" width="9" style="105"/>
  </cols>
  <sheetData>
    <row r="1" spans="1:8" s="144" customFormat="1" ht="29.25" customHeight="1">
      <c r="A1" s="294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294"/>
      <c r="C1" s="294"/>
      <c r="D1" s="294"/>
      <c r="E1" s="294"/>
      <c r="F1" s="294"/>
      <c r="G1" s="294"/>
      <c r="H1" s="294"/>
    </row>
    <row r="2" spans="1:8" s="144" customFormat="1" ht="29.25" customHeight="1">
      <c r="A2" s="294" t="s">
        <v>272</v>
      </c>
      <c r="B2" s="294"/>
      <c r="C2" s="294"/>
      <c r="D2" s="294"/>
      <c r="E2" s="294"/>
      <c r="F2" s="294"/>
      <c r="G2" s="294"/>
      <c r="H2" s="294"/>
    </row>
    <row r="3" spans="1:8" s="144" customFormat="1" ht="23.25">
      <c r="A3" s="293" t="s">
        <v>87</v>
      </c>
      <c r="B3" s="293"/>
      <c r="C3" s="293"/>
      <c r="D3" s="293"/>
      <c r="E3" s="293"/>
      <c r="F3" s="293"/>
      <c r="G3" s="293"/>
      <c r="H3" s="293"/>
    </row>
    <row r="4" spans="1:8" s="152" customFormat="1" ht="23.25">
      <c r="A4" s="145" t="s">
        <v>37</v>
      </c>
      <c r="B4" s="146" t="s">
        <v>88</v>
      </c>
      <c r="C4" s="146" t="s">
        <v>89</v>
      </c>
      <c r="D4" s="147" t="s">
        <v>90</v>
      </c>
      <c r="E4" s="148" t="s">
        <v>3</v>
      </c>
      <c r="F4" s="149" t="s">
        <v>91</v>
      </c>
      <c r="G4" s="150" t="s">
        <v>92</v>
      </c>
      <c r="H4" s="151" t="s">
        <v>93</v>
      </c>
    </row>
    <row r="5" spans="1:8" s="119" customFormat="1" ht="23.25">
      <c r="A5" s="136" t="s">
        <v>191</v>
      </c>
      <c r="B5" s="138"/>
      <c r="C5" s="123"/>
      <c r="D5" s="124"/>
      <c r="E5" s="125"/>
      <c r="F5" s="126"/>
      <c r="G5" s="221"/>
      <c r="H5" s="127"/>
    </row>
    <row r="6" spans="1:8" ht="46.5">
      <c r="A6" s="136" t="s">
        <v>192</v>
      </c>
      <c r="B6" s="225" t="s">
        <v>195</v>
      </c>
      <c r="C6" s="109"/>
      <c r="D6" s="223"/>
      <c r="E6" s="220"/>
      <c r="F6" s="221"/>
      <c r="G6" s="221"/>
      <c r="H6" s="221"/>
    </row>
    <row r="7" spans="1:8" ht="29.25" customHeight="1">
      <c r="A7" s="26" t="s">
        <v>193</v>
      </c>
      <c r="B7" s="224"/>
      <c r="C7" s="226">
        <v>243566</v>
      </c>
      <c r="D7" s="207">
        <v>668000</v>
      </c>
      <c r="E7" s="235">
        <f>'[2]เบิกจ่าย 2566'!C17</f>
        <v>0</v>
      </c>
      <c r="F7" s="235">
        <f>D7-E7</f>
        <v>668000</v>
      </c>
      <c r="G7" s="297" t="s">
        <v>210</v>
      </c>
      <c r="H7" s="236" t="s">
        <v>219</v>
      </c>
    </row>
    <row r="8" spans="1:8">
      <c r="A8" s="26" t="s">
        <v>194</v>
      </c>
      <c r="B8" s="224"/>
      <c r="C8" s="226">
        <v>243566</v>
      </c>
      <c r="D8" s="207">
        <v>30000</v>
      </c>
      <c r="E8" s="235"/>
      <c r="F8" s="235">
        <f>D8-E8</f>
        <v>30000</v>
      </c>
      <c r="G8" s="298"/>
      <c r="H8" s="236" t="s">
        <v>219</v>
      </c>
    </row>
    <row r="9" spans="1:8" s="132" customFormat="1" ht="23.25" customHeight="1">
      <c r="A9" s="295" t="s">
        <v>11</v>
      </c>
      <c r="B9" s="296"/>
      <c r="C9" s="142"/>
      <c r="D9" s="143">
        <f>SUM(D7:D8)</f>
        <v>698000</v>
      </c>
      <c r="E9" s="143">
        <f t="shared" ref="E9:F9" si="0">SUM(E7:E8)</f>
        <v>0</v>
      </c>
      <c r="F9" s="143">
        <f t="shared" si="0"/>
        <v>698000</v>
      </c>
      <c r="G9" s="142"/>
      <c r="H9" s="142"/>
    </row>
    <row r="10" spans="1:8" s="122" customFormat="1" ht="23.25">
      <c r="A10" s="136" t="s">
        <v>117</v>
      </c>
      <c r="B10" s="137"/>
      <c r="C10" s="100"/>
      <c r="D10" s="101"/>
      <c r="E10" s="120"/>
      <c r="F10" s="121"/>
      <c r="G10" s="103"/>
      <c r="H10" s="102"/>
    </row>
    <row r="11" spans="1:8" s="119" customFormat="1" ht="46.5">
      <c r="A11" s="136" t="s">
        <v>118</v>
      </c>
      <c r="B11" s="138" t="s">
        <v>94</v>
      </c>
      <c r="C11" s="123"/>
      <c r="D11" s="124"/>
      <c r="E11" s="125"/>
      <c r="F11" s="126"/>
      <c r="G11" s="289" t="s">
        <v>176</v>
      </c>
      <c r="H11" s="127"/>
    </row>
    <row r="12" spans="1:8" ht="42">
      <c r="A12" s="108" t="s">
        <v>102</v>
      </c>
      <c r="B12" s="106" t="s">
        <v>97</v>
      </c>
      <c r="C12" s="109" t="s">
        <v>95</v>
      </c>
      <c r="D12" s="110">
        <v>72000</v>
      </c>
      <c r="E12" s="285">
        <f>เบิกจ่ายรวม!B17</f>
        <v>55500</v>
      </c>
      <c r="F12" s="285">
        <f>D12+D13-E12</f>
        <v>21000</v>
      </c>
      <c r="G12" s="290"/>
      <c r="H12" s="109" t="s">
        <v>98</v>
      </c>
    </row>
    <row r="13" spans="1:8" ht="42">
      <c r="A13" s="108" t="s">
        <v>103</v>
      </c>
      <c r="B13" s="106" t="s">
        <v>97</v>
      </c>
      <c r="C13" s="109" t="s">
        <v>95</v>
      </c>
      <c r="D13" s="110">
        <v>4500</v>
      </c>
      <c r="E13" s="286"/>
      <c r="F13" s="286"/>
      <c r="G13" s="290"/>
      <c r="H13" s="109" t="s">
        <v>98</v>
      </c>
    </row>
    <row r="14" spans="1:8" ht="42">
      <c r="A14" s="108" t="s">
        <v>104</v>
      </c>
      <c r="B14" s="106" t="s">
        <v>97</v>
      </c>
      <c r="C14" s="109" t="s">
        <v>95</v>
      </c>
      <c r="D14" s="110">
        <v>84963</v>
      </c>
      <c r="E14" s="111">
        <f>เบิกจ่ายรวม!C17</f>
        <v>58142</v>
      </c>
      <c r="F14" s="112">
        <f>D14-E14</f>
        <v>26821</v>
      </c>
      <c r="G14" s="290"/>
      <c r="H14" s="109" t="s">
        <v>98</v>
      </c>
    </row>
    <row r="15" spans="1:8" ht="42">
      <c r="A15" s="108" t="s">
        <v>123</v>
      </c>
      <c r="B15" s="106" t="s">
        <v>97</v>
      </c>
      <c r="C15" s="109" t="s">
        <v>96</v>
      </c>
      <c r="D15" s="110">
        <v>14868</v>
      </c>
      <c r="E15" s="285">
        <v>0</v>
      </c>
      <c r="F15" s="287">
        <f>D15+D16-E15</f>
        <v>15780</v>
      </c>
      <c r="G15" s="290"/>
      <c r="H15" s="109" t="s">
        <v>98</v>
      </c>
    </row>
    <row r="16" spans="1:8" ht="42">
      <c r="A16" s="108" t="s">
        <v>124</v>
      </c>
      <c r="B16" s="106" t="s">
        <v>97</v>
      </c>
      <c r="C16" s="109" t="s">
        <v>96</v>
      </c>
      <c r="D16" s="111">
        <v>912</v>
      </c>
      <c r="E16" s="286"/>
      <c r="F16" s="288"/>
      <c r="G16" s="290"/>
      <c r="H16" s="109" t="s">
        <v>98</v>
      </c>
    </row>
    <row r="17" spans="1:8" ht="42">
      <c r="A17" s="108" t="s">
        <v>125</v>
      </c>
      <c r="B17" s="106" t="s">
        <v>97</v>
      </c>
      <c r="C17" s="109" t="s">
        <v>96</v>
      </c>
      <c r="D17" s="110">
        <v>17244</v>
      </c>
      <c r="E17" s="111">
        <v>0</v>
      </c>
      <c r="F17" s="112">
        <f>D17-E17</f>
        <v>17244</v>
      </c>
      <c r="G17" s="290"/>
      <c r="H17" s="109" t="s">
        <v>98</v>
      </c>
    </row>
    <row r="18" spans="1:8" ht="42">
      <c r="A18" s="108" t="s">
        <v>126</v>
      </c>
      <c r="B18" s="106" t="s">
        <v>97</v>
      </c>
      <c r="C18" s="109" t="s">
        <v>96</v>
      </c>
      <c r="D18" s="110">
        <v>27000</v>
      </c>
      <c r="E18" s="111">
        <f>เบิกจ่ายรวม!I17</f>
        <v>21000</v>
      </c>
      <c r="F18" s="112">
        <f>D18-E18</f>
        <v>6000</v>
      </c>
      <c r="G18" s="290"/>
      <c r="H18" s="109" t="s">
        <v>98</v>
      </c>
    </row>
    <row r="19" spans="1:8" ht="42">
      <c r="A19" s="108" t="s">
        <v>127</v>
      </c>
      <c r="B19" s="106" t="s">
        <v>97</v>
      </c>
      <c r="C19" s="109" t="s">
        <v>96</v>
      </c>
      <c r="D19" s="110">
        <v>39000</v>
      </c>
      <c r="E19" s="111">
        <f>เบิกจ่ายรวม!J17</f>
        <v>29000</v>
      </c>
      <c r="F19" s="112">
        <f t="shared" ref="F19:F22" si="1">D19-E19</f>
        <v>10000</v>
      </c>
      <c r="G19" s="291"/>
      <c r="H19" s="109" t="s">
        <v>98</v>
      </c>
    </row>
    <row r="20" spans="1:8" ht="41.25" customHeight="1">
      <c r="A20" s="108" t="s">
        <v>156</v>
      </c>
      <c r="B20" s="106" t="s">
        <v>97</v>
      </c>
      <c r="C20" s="176">
        <v>243553</v>
      </c>
      <c r="D20" s="75">
        <v>78400</v>
      </c>
      <c r="E20" s="111">
        <f>เบิกจ่ายงบบุคลากร!C5</f>
        <v>9800</v>
      </c>
      <c r="F20" s="112">
        <f t="shared" si="1"/>
        <v>68600</v>
      </c>
      <c r="G20" s="244" t="s">
        <v>170</v>
      </c>
      <c r="H20" s="109" t="s">
        <v>98</v>
      </c>
    </row>
    <row r="21" spans="1:8" ht="41.25" customHeight="1">
      <c r="A21" s="178" t="s">
        <v>155</v>
      </c>
      <c r="B21" s="106" t="s">
        <v>97</v>
      </c>
      <c r="C21" s="176">
        <v>243553</v>
      </c>
      <c r="D21" s="75">
        <v>280000</v>
      </c>
      <c r="E21" s="111">
        <f>เบิกจ่ายรวม!L17</f>
        <v>70000</v>
      </c>
      <c r="F21" s="112">
        <f t="shared" si="1"/>
        <v>210000</v>
      </c>
      <c r="G21" s="244" t="s">
        <v>171</v>
      </c>
      <c r="H21" s="109" t="s">
        <v>98</v>
      </c>
    </row>
    <row r="22" spans="1:8" ht="63">
      <c r="A22" s="177" t="s">
        <v>214</v>
      </c>
      <c r="B22" s="106" t="s">
        <v>97</v>
      </c>
      <c r="C22" s="176">
        <v>243556</v>
      </c>
      <c r="D22" s="75">
        <v>9427559</v>
      </c>
      <c r="E22" s="111">
        <f>เบิกจ่ายงบบุคลากร!C9</f>
        <v>4844304</v>
      </c>
      <c r="F22" s="112">
        <f t="shared" si="1"/>
        <v>4583255</v>
      </c>
      <c r="G22" s="247" t="s">
        <v>175</v>
      </c>
      <c r="H22" s="109" t="s">
        <v>98</v>
      </c>
    </row>
    <row r="23" spans="1:8" ht="42">
      <c r="A23" s="177" t="s">
        <v>213</v>
      </c>
      <c r="B23" s="106" t="s">
        <v>97</v>
      </c>
      <c r="C23" s="176">
        <v>243559</v>
      </c>
      <c r="D23" s="75">
        <v>6676034.6699999999</v>
      </c>
      <c r="E23" s="285">
        <f>เบิกจ่ายรวม!K17</f>
        <v>8249200</v>
      </c>
      <c r="F23" s="287">
        <f>D23+D24-E23</f>
        <v>1201</v>
      </c>
      <c r="G23" s="248" t="s">
        <v>205</v>
      </c>
      <c r="H23" s="109"/>
    </row>
    <row r="24" spans="1:8" ht="42">
      <c r="A24" s="177" t="s">
        <v>213</v>
      </c>
      <c r="B24" s="106" t="s">
        <v>97</v>
      </c>
      <c r="C24" s="237">
        <v>243567</v>
      </c>
      <c r="D24" s="238">
        <v>1574366.33</v>
      </c>
      <c r="E24" s="286"/>
      <c r="F24" s="288"/>
      <c r="G24" s="248" t="s">
        <v>208</v>
      </c>
      <c r="H24" s="109"/>
    </row>
    <row r="25" spans="1:8" s="132" customFormat="1" ht="23.25" customHeight="1">
      <c r="A25" s="196" t="s">
        <v>11</v>
      </c>
      <c r="B25" s="142"/>
      <c r="C25" s="142"/>
      <c r="D25" s="143">
        <f>SUM(D12:D24)</f>
        <v>18296847</v>
      </c>
      <c r="E25" s="143">
        <f>SUM(E12:E24)</f>
        <v>13336946</v>
      </c>
      <c r="F25" s="143">
        <f>SUM(F12:F24)</f>
        <v>4959901</v>
      </c>
      <c r="G25" s="142"/>
      <c r="H25" s="142"/>
    </row>
    <row r="26" spans="1:8" s="119" customFormat="1" ht="23.25" customHeight="1">
      <c r="A26" s="139" t="s">
        <v>111</v>
      </c>
      <c r="B26" s="139"/>
      <c r="C26" s="117"/>
      <c r="D26" s="118"/>
      <c r="E26" s="118"/>
      <c r="F26" s="118"/>
      <c r="G26" s="117"/>
      <c r="H26" s="117"/>
    </row>
    <row r="27" spans="1:8" s="119" customFormat="1" ht="23.25" customHeight="1">
      <c r="A27" s="139" t="s">
        <v>112</v>
      </c>
      <c r="B27" s="140" t="s">
        <v>100</v>
      </c>
      <c r="C27" s="117"/>
      <c r="D27" s="118"/>
      <c r="E27" s="118"/>
      <c r="F27" s="118"/>
      <c r="G27" s="117"/>
      <c r="H27" s="117"/>
    </row>
    <row r="28" spans="1:8" s="107" customFormat="1" ht="23.25" customHeight="1">
      <c r="A28" s="113" t="s">
        <v>106</v>
      </c>
      <c r="B28" s="113"/>
      <c r="C28" s="113" t="s">
        <v>105</v>
      </c>
      <c r="D28" s="114">
        <v>16300</v>
      </c>
      <c r="E28" s="111">
        <v>0</v>
      </c>
      <c r="F28" s="191">
        <f t="shared" ref="F28:F32" si="2">D28+E28</f>
        <v>16300</v>
      </c>
      <c r="G28" s="280" t="s">
        <v>177</v>
      </c>
      <c r="H28" s="113"/>
    </row>
    <row r="29" spans="1:8" s="107" customFormat="1" ht="23.25" customHeight="1">
      <c r="A29" s="113" t="s">
        <v>107</v>
      </c>
      <c r="B29" s="113"/>
      <c r="C29" s="113" t="s">
        <v>105</v>
      </c>
      <c r="D29" s="114">
        <v>11600</v>
      </c>
      <c r="E29" s="111">
        <v>0</v>
      </c>
      <c r="F29" s="191">
        <f t="shared" si="2"/>
        <v>11600</v>
      </c>
      <c r="G29" s="281"/>
      <c r="H29" s="113"/>
    </row>
    <row r="30" spans="1:8" ht="23.25" customHeight="1">
      <c r="A30" s="109" t="s">
        <v>108</v>
      </c>
      <c r="B30" s="109"/>
      <c r="C30" s="109" t="s">
        <v>105</v>
      </c>
      <c r="D30" s="110">
        <v>12300</v>
      </c>
      <c r="E30" s="111">
        <v>0</v>
      </c>
      <c r="F30" s="111">
        <f t="shared" si="2"/>
        <v>12300</v>
      </c>
      <c r="G30" s="281"/>
      <c r="H30" s="109"/>
    </row>
    <row r="31" spans="1:8" ht="23.25" customHeight="1">
      <c r="A31" s="109" t="s">
        <v>109</v>
      </c>
      <c r="B31" s="109"/>
      <c r="C31" s="109" t="s">
        <v>105</v>
      </c>
      <c r="D31" s="110">
        <v>18800</v>
      </c>
      <c r="E31" s="111">
        <v>0</v>
      </c>
      <c r="F31" s="111">
        <f t="shared" si="2"/>
        <v>18800</v>
      </c>
      <c r="G31" s="281"/>
      <c r="H31" s="109"/>
    </row>
    <row r="32" spans="1:8" ht="23.25" customHeight="1">
      <c r="A32" s="109" t="s">
        <v>110</v>
      </c>
      <c r="B32" s="109"/>
      <c r="C32" s="109" t="s">
        <v>105</v>
      </c>
      <c r="D32" s="110">
        <v>14100</v>
      </c>
      <c r="E32" s="111">
        <v>0</v>
      </c>
      <c r="F32" s="111">
        <f t="shared" si="2"/>
        <v>14100</v>
      </c>
      <c r="G32" s="282"/>
      <c r="H32" s="109"/>
    </row>
    <row r="33" spans="1:8" s="132" customFormat="1" ht="23.25" customHeight="1">
      <c r="A33" s="196" t="s">
        <v>11</v>
      </c>
      <c r="B33" s="142"/>
      <c r="C33" s="142"/>
      <c r="D33" s="143">
        <f>SUM(D28:D32)</f>
        <v>73100</v>
      </c>
      <c r="E33" s="143">
        <f t="shared" ref="E33:F33" si="3">SUM(E28:E32)</f>
        <v>0</v>
      </c>
      <c r="F33" s="143">
        <f t="shared" si="3"/>
        <v>73100</v>
      </c>
      <c r="G33" s="142"/>
      <c r="H33" s="142"/>
    </row>
    <row r="34" spans="1:8" s="131" customFormat="1" ht="23.25" customHeight="1">
      <c r="A34" s="139" t="s">
        <v>113</v>
      </c>
      <c r="B34" s="139"/>
      <c r="C34" s="116"/>
      <c r="D34" s="130"/>
      <c r="E34" s="130"/>
      <c r="F34" s="130"/>
      <c r="G34" s="116"/>
      <c r="H34" s="116"/>
    </row>
    <row r="35" spans="1:8" s="131" customFormat="1" ht="23.25" customHeight="1">
      <c r="A35" s="139" t="s">
        <v>114</v>
      </c>
      <c r="B35" s="141" t="s">
        <v>99</v>
      </c>
      <c r="C35" s="116"/>
      <c r="D35" s="130"/>
      <c r="E35" s="130"/>
      <c r="F35" s="130"/>
      <c r="G35" s="116"/>
      <c r="H35" s="116"/>
    </row>
    <row r="36" spans="1:8" s="107" customFormat="1" ht="105">
      <c r="A36" s="128" t="s">
        <v>164</v>
      </c>
      <c r="B36" s="115"/>
      <c r="C36" s="192">
        <v>243552</v>
      </c>
      <c r="D36" s="193">
        <v>239100</v>
      </c>
      <c r="E36" s="197">
        <v>0</v>
      </c>
      <c r="F36" s="194">
        <f t="shared" ref="F36" si="4">D36+E36</f>
        <v>239100</v>
      </c>
      <c r="G36" s="245" t="s">
        <v>204</v>
      </c>
      <c r="H36" s="113"/>
    </row>
    <row r="37" spans="1:8" s="129" customFormat="1" ht="23.25" customHeight="1">
      <c r="A37" s="295" t="s">
        <v>11</v>
      </c>
      <c r="B37" s="296"/>
      <c r="C37" s="142"/>
      <c r="D37" s="143">
        <f>SUM(D36)</f>
        <v>239100</v>
      </c>
      <c r="E37" s="143">
        <f t="shared" ref="E37:F37" si="5">SUM(E36)</f>
        <v>0</v>
      </c>
      <c r="F37" s="143">
        <f t="shared" si="5"/>
        <v>239100</v>
      </c>
      <c r="G37" s="142"/>
      <c r="H37" s="142"/>
    </row>
    <row r="38" spans="1:8" ht="23.25">
      <c r="A38" s="139" t="s">
        <v>196</v>
      </c>
      <c r="B38" s="141" t="s">
        <v>197</v>
      </c>
      <c r="C38" s="219"/>
      <c r="D38" s="227"/>
      <c r="E38" s="227"/>
      <c r="F38" s="227"/>
      <c r="G38" s="221"/>
      <c r="H38" s="221"/>
    </row>
    <row r="39" spans="1:8" ht="42">
      <c r="A39" s="177" t="s">
        <v>215</v>
      </c>
      <c r="B39" s="224"/>
      <c r="C39" s="226">
        <v>243565</v>
      </c>
      <c r="D39" s="208">
        <v>10000</v>
      </c>
      <c r="E39" s="227">
        <v>0</v>
      </c>
      <c r="F39" s="227">
        <f>D39-E39</f>
        <v>10000</v>
      </c>
      <c r="G39" s="249" t="s">
        <v>203</v>
      </c>
      <c r="H39" s="221" t="s">
        <v>218</v>
      </c>
    </row>
    <row r="40" spans="1:8" s="129" customFormat="1" ht="23.25" customHeight="1">
      <c r="A40" s="295" t="s">
        <v>11</v>
      </c>
      <c r="B40" s="296"/>
      <c r="C40" s="142"/>
      <c r="D40" s="143">
        <f>SUM(D39)</f>
        <v>10000</v>
      </c>
      <c r="E40" s="143">
        <f t="shared" ref="E40:F40" si="6">SUM(E39)</f>
        <v>0</v>
      </c>
      <c r="F40" s="143">
        <f t="shared" si="6"/>
        <v>10000</v>
      </c>
      <c r="G40" s="142"/>
      <c r="H40" s="142"/>
    </row>
    <row r="41" spans="1:8" s="129" customFormat="1" ht="23.25" customHeight="1">
      <c r="A41" s="222" t="s">
        <v>199</v>
      </c>
      <c r="B41" s="231"/>
      <c r="C41" s="154"/>
      <c r="D41" s="155"/>
      <c r="E41" s="155"/>
      <c r="F41" s="155"/>
      <c r="G41" s="154"/>
      <c r="H41" s="154"/>
    </row>
    <row r="42" spans="1:8" s="129" customFormat="1" ht="63">
      <c r="A42" s="232" t="s">
        <v>212</v>
      </c>
      <c r="B42" s="231"/>
      <c r="C42" s="226">
        <v>243565</v>
      </c>
      <c r="D42" s="239">
        <v>3000</v>
      </c>
      <c r="E42" s="114">
        <v>0</v>
      </c>
      <c r="F42" s="114">
        <f>D42-E42</f>
        <v>3000</v>
      </c>
      <c r="G42" s="292" t="s">
        <v>207</v>
      </c>
      <c r="H42" s="154" t="s">
        <v>217</v>
      </c>
    </row>
    <row r="43" spans="1:8" s="129" customFormat="1" ht="42">
      <c r="A43" s="232" t="s">
        <v>216</v>
      </c>
      <c r="B43" s="231"/>
      <c r="C43" s="226">
        <v>243565</v>
      </c>
      <c r="D43" s="239">
        <v>23000</v>
      </c>
      <c r="E43" s="114">
        <f>เบิกจ่ายรวม!O17</f>
        <v>5250</v>
      </c>
      <c r="F43" s="114">
        <f>D43-E43</f>
        <v>17750</v>
      </c>
      <c r="G43" s="282"/>
      <c r="H43" s="154"/>
    </row>
    <row r="44" spans="1:8" s="129" customFormat="1" ht="23.25" customHeight="1">
      <c r="A44" s="230"/>
      <c r="B44" s="231"/>
      <c r="C44" s="154"/>
      <c r="D44" s="155"/>
      <c r="E44" s="155"/>
      <c r="F44" s="155"/>
      <c r="G44" s="154"/>
      <c r="H44" s="154"/>
    </row>
    <row r="45" spans="1:8" s="129" customFormat="1" ht="23.25" customHeight="1">
      <c r="A45" s="295" t="s">
        <v>11</v>
      </c>
      <c r="B45" s="296"/>
      <c r="C45" s="142"/>
      <c r="D45" s="143">
        <f>SUM(D42:D44)</f>
        <v>26000</v>
      </c>
      <c r="E45" s="143">
        <f>SUM(E42:E44)</f>
        <v>5250</v>
      </c>
      <c r="F45" s="143">
        <f>SUM(F42:F44)</f>
        <v>20750</v>
      </c>
      <c r="G45" s="142"/>
      <c r="H45" s="142"/>
    </row>
    <row r="46" spans="1:8" s="129" customFormat="1" ht="23.25" customHeight="1">
      <c r="A46" s="139" t="s">
        <v>157</v>
      </c>
      <c r="B46" s="154"/>
      <c r="C46" s="154"/>
      <c r="D46" s="155"/>
      <c r="E46" s="155"/>
      <c r="F46" s="155"/>
      <c r="G46" s="154"/>
      <c r="H46" s="154"/>
    </row>
    <row r="47" spans="1:8" s="129" customFormat="1" ht="46.5">
      <c r="A47" s="179" t="s">
        <v>158</v>
      </c>
      <c r="B47" s="141" t="s">
        <v>122</v>
      </c>
      <c r="C47" s="154"/>
      <c r="D47" s="155"/>
      <c r="E47" s="155"/>
      <c r="F47" s="155"/>
      <c r="G47" s="154"/>
      <c r="H47" s="154"/>
    </row>
    <row r="48" spans="1:8" s="129" customFormat="1" ht="57">
      <c r="A48" s="128" t="s">
        <v>159</v>
      </c>
      <c r="B48" s="154"/>
      <c r="C48" s="240">
        <v>243553</v>
      </c>
      <c r="D48" s="241">
        <v>1141300</v>
      </c>
      <c r="E48" s="242">
        <f>เบิกจ่ายรวม!N17</f>
        <v>286385.29999999993</v>
      </c>
      <c r="F48" s="243">
        <f>D48-E48</f>
        <v>854914.70000000007</v>
      </c>
      <c r="G48" s="246" t="s">
        <v>172</v>
      </c>
      <c r="H48" s="109" t="s">
        <v>98</v>
      </c>
    </row>
    <row r="49" spans="1:8" s="129" customFormat="1" ht="57">
      <c r="A49" s="128" t="s">
        <v>160</v>
      </c>
      <c r="B49" s="154"/>
      <c r="C49" s="240">
        <v>243556</v>
      </c>
      <c r="D49" s="25">
        <v>138384</v>
      </c>
      <c r="E49" s="242">
        <v>0</v>
      </c>
      <c r="F49" s="243">
        <f>D49-E49</f>
        <v>138384</v>
      </c>
      <c r="G49" s="246" t="s">
        <v>173</v>
      </c>
      <c r="H49" s="109" t="s">
        <v>98</v>
      </c>
    </row>
    <row r="50" spans="1:8" s="129" customFormat="1" ht="23.25" customHeight="1">
      <c r="A50" s="154"/>
      <c r="B50" s="154"/>
      <c r="C50" s="154"/>
      <c r="D50" s="155"/>
      <c r="E50" s="155"/>
      <c r="F50" s="155"/>
      <c r="G50" s="154"/>
      <c r="H50" s="154"/>
    </row>
    <row r="51" spans="1:8" s="129" customFormat="1" ht="23.25" customHeight="1">
      <c r="A51" s="295" t="s">
        <v>11</v>
      </c>
      <c r="B51" s="296"/>
      <c r="C51" s="142"/>
      <c r="D51" s="143">
        <f>SUM(D48:D50)</f>
        <v>1279684</v>
      </c>
      <c r="E51" s="143">
        <f t="shared" ref="E51:F51" si="7">SUM(E48:E50)</f>
        <v>286385.29999999993</v>
      </c>
      <c r="F51" s="143">
        <f t="shared" si="7"/>
        <v>993298.70000000007</v>
      </c>
      <c r="G51" s="142"/>
      <c r="H51" s="142"/>
    </row>
    <row r="52" spans="1:8" s="135" customFormat="1" ht="23.25" customHeight="1">
      <c r="A52" s="139" t="s">
        <v>115</v>
      </c>
      <c r="B52" s="139"/>
      <c r="C52" s="133"/>
      <c r="D52" s="134"/>
      <c r="E52" s="133"/>
      <c r="F52" s="133"/>
      <c r="G52" s="133"/>
      <c r="H52" s="133"/>
    </row>
    <row r="53" spans="1:8" s="135" customFormat="1" ht="23.25" customHeight="1">
      <c r="A53" s="139" t="s">
        <v>116</v>
      </c>
      <c r="B53" s="141" t="s">
        <v>101</v>
      </c>
      <c r="C53" s="133"/>
      <c r="D53" s="134"/>
      <c r="E53" s="133"/>
      <c r="F53" s="133"/>
      <c r="G53" s="133"/>
      <c r="H53" s="133"/>
    </row>
    <row r="54" spans="1:8" ht="42">
      <c r="A54" s="108" t="s">
        <v>162</v>
      </c>
      <c r="C54" s="109" t="s">
        <v>105</v>
      </c>
      <c r="D54" s="228">
        <v>44200</v>
      </c>
      <c r="E54" s="197">
        <v>0</v>
      </c>
      <c r="F54" s="111">
        <f t="shared" ref="F54:F55" si="8">D54+E54</f>
        <v>44200</v>
      </c>
      <c r="G54" s="283" t="s">
        <v>174</v>
      </c>
      <c r="H54" s="180" t="s">
        <v>219</v>
      </c>
    </row>
    <row r="55" spans="1:8" ht="42">
      <c r="A55" s="108" t="s">
        <v>163</v>
      </c>
      <c r="B55" s="109"/>
      <c r="C55" s="109" t="s">
        <v>105</v>
      </c>
      <c r="D55" s="228">
        <v>34900</v>
      </c>
      <c r="E55" s="197">
        <v>0</v>
      </c>
      <c r="F55" s="111">
        <f t="shared" si="8"/>
        <v>34900</v>
      </c>
      <c r="G55" s="284"/>
      <c r="H55" s="180" t="s">
        <v>219</v>
      </c>
    </row>
    <row r="56" spans="1:8" s="132" customFormat="1" ht="23.25" customHeight="1">
      <c r="A56" s="295" t="s">
        <v>11</v>
      </c>
      <c r="B56" s="296"/>
      <c r="C56" s="142"/>
      <c r="D56" s="143">
        <f>SUM(D54:D55)</f>
        <v>79100</v>
      </c>
      <c r="E56" s="143">
        <f t="shared" ref="E56:F56" si="9">SUM(E54:E55)</f>
        <v>0</v>
      </c>
      <c r="F56" s="143">
        <f t="shared" si="9"/>
        <v>79100</v>
      </c>
      <c r="G56" s="142"/>
      <c r="H56" s="142"/>
    </row>
    <row r="57" spans="1:8" s="132" customFormat="1" ht="23.25" customHeight="1">
      <c r="A57" s="198" t="s">
        <v>168</v>
      </c>
      <c r="B57" s="199"/>
      <c r="C57" s="199"/>
      <c r="D57" s="200">
        <f>+D56+D37+D33+D25+D51</f>
        <v>19967831</v>
      </c>
      <c r="E57" s="200">
        <f>+E56+E37+E33+E25</f>
        <v>13336946</v>
      </c>
      <c r="F57" s="200">
        <f>+F56+F37+F33+F25+F51</f>
        <v>6344499.7000000002</v>
      </c>
      <c r="G57" s="199"/>
      <c r="H57" s="199"/>
    </row>
    <row r="58" spans="1:8" ht="23.25" customHeight="1">
      <c r="A58" s="139" t="s">
        <v>200</v>
      </c>
      <c r="B58" s="109"/>
      <c r="C58" s="109"/>
      <c r="D58" s="110"/>
      <c r="E58" s="109"/>
      <c r="F58" s="109"/>
      <c r="G58" s="109"/>
      <c r="H58" s="109"/>
    </row>
    <row r="59" spans="1:8" ht="23.25" customHeight="1">
      <c r="A59" s="139" t="s">
        <v>201</v>
      </c>
      <c r="B59" s="212" t="s">
        <v>180</v>
      </c>
      <c r="C59" s="210"/>
      <c r="D59" s="110"/>
      <c r="E59" s="109"/>
      <c r="F59" s="109"/>
      <c r="G59" s="109"/>
      <c r="H59" s="109"/>
    </row>
    <row r="60" spans="1:8" ht="23.25" customHeight="1">
      <c r="A60" s="177" t="s">
        <v>202</v>
      </c>
      <c r="B60" s="211"/>
      <c r="C60" s="234">
        <v>243565</v>
      </c>
      <c r="D60" s="207">
        <v>41100</v>
      </c>
      <c r="E60" s="111">
        <v>0</v>
      </c>
      <c r="F60" s="112">
        <f>D60-E60</f>
        <v>41100</v>
      </c>
      <c r="G60" s="250" t="s">
        <v>211</v>
      </c>
      <c r="H60" s="109" t="s">
        <v>220</v>
      </c>
    </row>
    <row r="61" spans="1:8" s="132" customFormat="1" ht="23.25" customHeight="1">
      <c r="A61" s="295" t="s">
        <v>11</v>
      </c>
      <c r="B61" s="296"/>
      <c r="C61" s="142"/>
      <c r="D61" s="143">
        <f>SUM(D60)</f>
        <v>41100</v>
      </c>
      <c r="E61" s="143">
        <f t="shared" ref="E61:F61" si="10">SUM(E60)</f>
        <v>0</v>
      </c>
      <c r="F61" s="143">
        <f t="shared" si="10"/>
        <v>41100</v>
      </c>
      <c r="G61" s="142"/>
      <c r="H61" s="142"/>
    </row>
    <row r="62" spans="1:8" ht="23.25" customHeight="1">
      <c r="A62" s="109"/>
      <c r="B62" s="211"/>
      <c r="C62" s="213"/>
      <c r="D62" s="110"/>
      <c r="E62" s="109"/>
      <c r="F62" s="109"/>
      <c r="G62" s="109"/>
      <c r="H62" s="109"/>
    </row>
    <row r="63" spans="1:8" ht="23.25" customHeight="1">
      <c r="A63" s="109"/>
      <c r="B63" s="211"/>
      <c r="C63" s="213"/>
      <c r="D63" s="110"/>
      <c r="E63" s="109"/>
      <c r="F63" s="109"/>
      <c r="G63" s="109"/>
      <c r="H63" s="109"/>
    </row>
    <row r="64" spans="1:8" ht="23.25" customHeight="1">
      <c r="A64" s="109"/>
      <c r="B64" s="211"/>
      <c r="C64" s="213"/>
      <c r="D64" s="110"/>
      <c r="E64" s="109"/>
      <c r="F64" s="109"/>
      <c r="G64" s="109"/>
      <c r="H64" s="109"/>
    </row>
    <row r="67" spans="1:8" s="144" customFormat="1" ht="23.25">
      <c r="A67" s="293" t="s">
        <v>221</v>
      </c>
      <c r="B67" s="293"/>
      <c r="C67" s="293"/>
      <c r="D67" s="293"/>
      <c r="E67" s="293"/>
      <c r="F67" s="293"/>
      <c r="G67" s="293"/>
      <c r="H67" s="293"/>
    </row>
    <row r="68" spans="1:8" s="152" customFormat="1" ht="23.25">
      <c r="A68" s="145" t="s">
        <v>37</v>
      </c>
      <c r="B68" s="146" t="s">
        <v>88</v>
      </c>
      <c r="C68" s="146" t="s">
        <v>89</v>
      </c>
      <c r="D68" s="147" t="s">
        <v>90</v>
      </c>
      <c r="E68" s="148" t="s">
        <v>3</v>
      </c>
      <c r="F68" s="149" t="s">
        <v>91</v>
      </c>
      <c r="G68" s="150" t="s">
        <v>92</v>
      </c>
      <c r="H68" s="151" t="s">
        <v>93</v>
      </c>
    </row>
    <row r="69" spans="1:8" ht="23.25" customHeight="1">
      <c r="A69" s="177" t="s">
        <v>224</v>
      </c>
      <c r="B69" s="177" t="s">
        <v>223</v>
      </c>
      <c r="C69" s="177" t="s">
        <v>222</v>
      </c>
      <c r="D69" s="251">
        <v>5007660</v>
      </c>
      <c r="E69" s="285">
        <v>3318234.83</v>
      </c>
      <c r="F69" s="302">
        <f>D69+D70+D71-E69</f>
        <v>7765635.1699999999</v>
      </c>
      <c r="G69" s="250"/>
      <c r="H69" s="109"/>
    </row>
    <row r="70" spans="1:8" ht="23.25" customHeight="1">
      <c r="A70" s="177" t="s">
        <v>225</v>
      </c>
      <c r="B70" s="177" t="s">
        <v>223</v>
      </c>
      <c r="C70" s="177" t="s">
        <v>222</v>
      </c>
      <c r="D70" s="251">
        <v>261520</v>
      </c>
      <c r="E70" s="301"/>
      <c r="F70" s="303"/>
      <c r="G70" s="250" t="s">
        <v>227</v>
      </c>
      <c r="H70" s="109"/>
    </row>
    <row r="71" spans="1:8" ht="23.25" customHeight="1">
      <c r="A71" s="177" t="s">
        <v>226</v>
      </c>
      <c r="B71" s="177" t="s">
        <v>223</v>
      </c>
      <c r="C71" s="177" t="s">
        <v>222</v>
      </c>
      <c r="D71" s="251">
        <v>5814690</v>
      </c>
      <c r="E71" s="286"/>
      <c r="F71" s="304"/>
      <c r="G71" s="250"/>
      <c r="H71" s="109"/>
    </row>
    <row r="72" spans="1:8" ht="23.25" customHeight="1">
      <c r="A72" s="299" t="s">
        <v>11</v>
      </c>
      <c r="B72" s="300"/>
      <c r="C72" s="266"/>
      <c r="D72" s="267">
        <f>SUM(D69:D71)</f>
        <v>11083870</v>
      </c>
      <c r="E72" s="267">
        <f t="shared" ref="E72" si="11">SUM(E69:E71)</f>
        <v>3318234.83</v>
      </c>
      <c r="F72" s="267">
        <f>SUM(F69:F71)</f>
        <v>7765635.1699999999</v>
      </c>
      <c r="G72" s="268"/>
      <c r="H72" s="269"/>
    </row>
  </sheetData>
  <mergeCells count="25">
    <mergeCell ref="A72:B72"/>
    <mergeCell ref="A67:H67"/>
    <mergeCell ref="E69:E71"/>
    <mergeCell ref="F69:F71"/>
    <mergeCell ref="A37:B37"/>
    <mergeCell ref="A40:B40"/>
    <mergeCell ref="A51:B51"/>
    <mergeCell ref="A45:B45"/>
    <mergeCell ref="A61:B61"/>
    <mergeCell ref="A56:B56"/>
    <mergeCell ref="A3:H3"/>
    <mergeCell ref="A1:H1"/>
    <mergeCell ref="A2:H2"/>
    <mergeCell ref="E12:E13"/>
    <mergeCell ref="F12:F13"/>
    <mergeCell ref="A9:B9"/>
    <mergeCell ref="G7:G8"/>
    <mergeCell ref="G28:G32"/>
    <mergeCell ref="G54:G55"/>
    <mergeCell ref="E15:E16"/>
    <mergeCell ref="F15:F16"/>
    <mergeCell ref="G11:G19"/>
    <mergeCell ref="G42:G43"/>
    <mergeCell ref="E23:E24"/>
    <mergeCell ref="F23:F24"/>
  </mergeCells>
  <hyperlinks>
    <hyperlink ref="G11:G19" r:id="rId1" display="..\หนังสือแจ้งโอน\1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ปกส.คตส.).pdf"/>
    <hyperlink ref="G20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21" r:id="rId3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28:G32" r:id="rId4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G36" r:id="rId5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48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49" r:id="rId7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54:G55" r:id="rId8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22" r:id="rId9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G23" r:id="rId10"/>
    <hyperlink ref="G24" r:id="rId11"/>
    <hyperlink ref="G39" r:id="rId12"/>
    <hyperlink ref="G42:G43" r:id="rId13" display="8. สธ 0206.03/ว399-9พ.ย.66"/>
    <hyperlink ref="G60" r:id="rId14"/>
  </hyperlinks>
  <pageMargins left="0.70866141732283472" right="0.70866141732283472" top="0.74803149606299213" bottom="0.74803149606299213" header="0.31496062992125984" footer="0.31496062992125984"/>
  <pageSetup scale="55" fitToHeight="3" orientation="landscape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topLeftCell="D1" workbookViewId="0">
      <selection activeCell="K7" sqref="K7"/>
    </sheetView>
  </sheetViews>
  <sheetFormatPr defaultRowHeight="14.25"/>
  <cols>
    <col min="1" max="1" width="7.375" bestFit="1" customWidth="1"/>
    <col min="2" max="2" width="11.125" bestFit="1" customWidth="1"/>
    <col min="3" max="4" width="10.125" bestFit="1" customWidth="1"/>
    <col min="5" max="5" width="11.125" bestFit="1" customWidth="1"/>
    <col min="6" max="7" width="12.625" bestFit="1" customWidth="1"/>
    <col min="8" max="8" width="11.75" bestFit="1" customWidth="1"/>
    <col min="9" max="9" width="11.125" bestFit="1" customWidth="1"/>
    <col min="10" max="10" width="11" bestFit="1" customWidth="1"/>
    <col min="11" max="11" width="12.625" bestFit="1" customWidth="1"/>
    <col min="12" max="13" width="11.125" bestFit="1" customWidth="1"/>
    <col min="14" max="14" width="16.625" bestFit="1" customWidth="1"/>
    <col min="15" max="15" width="16.625" customWidth="1"/>
    <col min="16" max="16" width="16.625" bestFit="1" customWidth="1"/>
  </cols>
  <sheetData>
    <row r="2" spans="1:16" s="172" customFormat="1" ht="63">
      <c r="A2" s="171" t="s">
        <v>138</v>
      </c>
      <c r="B2" s="171" t="s">
        <v>139</v>
      </c>
      <c r="C2" s="171" t="s">
        <v>140</v>
      </c>
      <c r="D2" s="171" t="s">
        <v>141</v>
      </c>
      <c r="E2" s="171" t="s">
        <v>142</v>
      </c>
      <c r="F2" s="171" t="s">
        <v>145</v>
      </c>
      <c r="G2" s="171" t="s">
        <v>144</v>
      </c>
      <c r="H2" s="171" t="s">
        <v>143</v>
      </c>
      <c r="I2" s="171" t="s">
        <v>153</v>
      </c>
      <c r="J2" s="171" t="s">
        <v>146</v>
      </c>
      <c r="K2" s="171" t="s">
        <v>147</v>
      </c>
      <c r="L2" s="171" t="s">
        <v>148</v>
      </c>
      <c r="M2" s="171" t="s">
        <v>149</v>
      </c>
      <c r="N2" s="175" t="s">
        <v>178</v>
      </c>
      <c r="O2" s="175" t="s">
        <v>209</v>
      </c>
      <c r="P2" s="175"/>
    </row>
    <row r="3" spans="1:16" s="172" customFormat="1" ht="21">
      <c r="A3" s="170" t="s">
        <v>150</v>
      </c>
      <c r="B3" s="170">
        <f>รายละเอียดจัดสรร!D12+รายละเอียดจัดสรร!D13</f>
        <v>76500</v>
      </c>
      <c r="C3" s="170">
        <f>+รายละเอียดจัดสรร!D14</f>
        <v>84963</v>
      </c>
      <c r="D3" s="170">
        <f>+รายละเอียดจัดสรร!D15+รายละเอียดจัดสรร!D16</f>
        <v>15780</v>
      </c>
      <c r="E3" s="170">
        <f>+รายละเอียดจัดสรร!D17</f>
        <v>17244</v>
      </c>
      <c r="F3" s="305">
        <f>รายละเอียดจัดสรร!D22</f>
        <v>9427559</v>
      </c>
      <c r="G3" s="306"/>
      <c r="H3" s="307"/>
      <c r="I3" s="175">
        <f>+รายละเอียดจัดสรร!D18</f>
        <v>27000</v>
      </c>
      <c r="J3" s="175">
        <f>+รายละเอียดจัดสรร!D19</f>
        <v>39000</v>
      </c>
      <c r="K3" s="173">
        <f>รายละเอียดจัดสรร!D23+รายละเอียดจัดสรร!D24</f>
        <v>8250401</v>
      </c>
      <c r="L3" s="170">
        <f>รายละเอียดจัดสรร!D21</f>
        <v>280000</v>
      </c>
      <c r="M3" s="175">
        <f>รายละเอียดจัดสรร!D20</f>
        <v>78400</v>
      </c>
      <c r="N3" s="175">
        <f>รายละเอียดจัดสรร!D48</f>
        <v>1141300</v>
      </c>
      <c r="O3" s="175">
        <v>23000</v>
      </c>
      <c r="P3" s="175"/>
    </row>
    <row r="4" spans="1:16" ht="18.75">
      <c r="A4" s="164" t="s">
        <v>151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s="169" customFormat="1" ht="18.75">
      <c r="A5" s="167">
        <v>242797</v>
      </c>
      <c r="B5" s="168">
        <v>27750</v>
      </c>
      <c r="C5" s="168">
        <v>29071</v>
      </c>
      <c r="D5" s="168"/>
      <c r="E5" s="168"/>
      <c r="F5" s="168"/>
      <c r="G5" s="168"/>
      <c r="H5" s="168"/>
      <c r="I5" s="168">
        <v>10500</v>
      </c>
      <c r="J5" s="168"/>
      <c r="K5" s="168"/>
      <c r="L5" s="168"/>
      <c r="M5" s="168"/>
      <c r="N5" s="168"/>
      <c r="O5" s="168"/>
      <c r="P5" s="168"/>
    </row>
    <row r="6" spans="1:16" s="169" customFormat="1" ht="18.75">
      <c r="A6" s="167">
        <v>242828</v>
      </c>
      <c r="B6" s="168">
        <v>27750</v>
      </c>
      <c r="C6" s="168">
        <v>29071</v>
      </c>
      <c r="D6" s="168"/>
      <c r="E6" s="168"/>
      <c r="F6" s="168">
        <f>78500+65500</f>
        <v>144000</v>
      </c>
      <c r="G6" s="168">
        <v>569000</v>
      </c>
      <c r="H6" s="168">
        <v>4131304</v>
      </c>
      <c r="I6" s="168">
        <v>10500</v>
      </c>
      <c r="J6" s="168">
        <v>29000</v>
      </c>
      <c r="K6" s="168">
        <f>1885200+6135600</f>
        <v>8020800</v>
      </c>
      <c r="L6" s="168">
        <f>30000+5000+30000+5000</f>
        <v>70000</v>
      </c>
      <c r="M6" s="168">
        <f>6000+3800</f>
        <v>9800</v>
      </c>
      <c r="N6" s="209">
        <f>237611.52+12711.6+10410+1409.19+2418.2+6955+1016.5+6150.36+3331.98+2422.48+535+1413.47</f>
        <v>286385.29999999993</v>
      </c>
      <c r="O6" s="209">
        <v>5250</v>
      </c>
      <c r="P6" s="209"/>
    </row>
    <row r="7" spans="1:16" s="169" customFormat="1" ht="18.75">
      <c r="A7" s="167">
        <v>242858</v>
      </c>
      <c r="B7" s="168"/>
      <c r="C7" s="168"/>
      <c r="D7" s="168"/>
      <c r="E7" s="168"/>
      <c r="F7" s="168"/>
      <c r="G7" s="168"/>
      <c r="H7" s="168"/>
      <c r="I7" s="168"/>
      <c r="J7" s="168"/>
      <c r="K7" s="327">
        <v>228400</v>
      </c>
      <c r="L7" s="168"/>
      <c r="M7" s="168"/>
      <c r="N7" s="168"/>
      <c r="O7" s="168"/>
      <c r="P7" s="168"/>
    </row>
    <row r="8" spans="1:16" s="169" customFormat="1" ht="18.75">
      <c r="A8" s="167">
        <v>242889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6" s="169" customFormat="1" ht="18.75">
      <c r="A9" s="167">
        <v>242920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</row>
    <row r="10" spans="1:16" s="169" customFormat="1" ht="18.75">
      <c r="A10" s="167">
        <v>242948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</row>
    <row r="11" spans="1:16" s="169" customFormat="1" ht="18.75">
      <c r="A11" s="167">
        <v>242979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16" s="169" customFormat="1" ht="18.75">
      <c r="A12" s="167">
        <v>243009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3" spans="1:16" s="169" customFormat="1" ht="18.75">
      <c r="A13" s="167">
        <v>243040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6" s="169" customFormat="1" ht="18.75">
      <c r="A14" s="167">
        <v>243070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</row>
    <row r="15" spans="1:16" s="169" customFormat="1" ht="18.75">
      <c r="A15" s="167">
        <v>243101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</row>
    <row r="16" spans="1:16" s="169" customFormat="1" ht="18.75">
      <c r="A16" s="167">
        <v>243132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</row>
    <row r="17" spans="1:16" ht="18.75">
      <c r="A17" s="165" t="s">
        <v>152</v>
      </c>
      <c r="B17" s="166">
        <f>SUM(B4:B16)</f>
        <v>55500</v>
      </c>
      <c r="C17" s="166">
        <f>SUM(C4:C16)</f>
        <v>58142</v>
      </c>
      <c r="D17" s="166">
        <f t="shared" ref="D17:G17" si="0">SUM(D4:D16)</f>
        <v>0</v>
      </c>
      <c r="E17" s="166">
        <f t="shared" si="0"/>
        <v>0</v>
      </c>
      <c r="F17" s="166">
        <f>SUM(F4:F16)</f>
        <v>144000</v>
      </c>
      <c r="G17" s="166">
        <f t="shared" si="0"/>
        <v>569000</v>
      </c>
      <c r="H17" s="166">
        <f>SUM(H4:H16)</f>
        <v>4131304</v>
      </c>
      <c r="I17" s="166">
        <f t="shared" ref="I17:M17" si="1">SUM(I4:I16)</f>
        <v>21000</v>
      </c>
      <c r="J17" s="166">
        <f t="shared" si="1"/>
        <v>29000</v>
      </c>
      <c r="K17" s="166">
        <f t="shared" si="1"/>
        <v>8249200</v>
      </c>
      <c r="L17" s="166">
        <f t="shared" ref="L17" si="2">SUM(L4:L16)</f>
        <v>70000</v>
      </c>
      <c r="M17" s="166">
        <f t="shared" si="1"/>
        <v>9800</v>
      </c>
      <c r="N17" s="166">
        <f>SUM(N4:N16)</f>
        <v>286385.29999999993</v>
      </c>
      <c r="O17" s="166">
        <f>SUM(O4:O16)</f>
        <v>5250</v>
      </c>
      <c r="P17" s="166"/>
    </row>
    <row r="18" spans="1:16" ht="18.75">
      <c r="A18" s="165" t="s">
        <v>4</v>
      </c>
      <c r="B18" s="166">
        <f t="shared" ref="B18:E18" si="3">B3-B17</f>
        <v>21000</v>
      </c>
      <c r="C18" s="166">
        <f t="shared" si="3"/>
        <v>26821</v>
      </c>
      <c r="D18" s="166">
        <f t="shared" si="3"/>
        <v>15780</v>
      </c>
      <c r="E18" s="166">
        <f t="shared" si="3"/>
        <v>17244</v>
      </c>
      <c r="F18" s="308">
        <f>F3-F17-G17-H17</f>
        <v>4583255</v>
      </c>
      <c r="G18" s="309"/>
      <c r="H18" s="310"/>
      <c r="I18" s="174">
        <f t="shared" ref="I18:K18" si="4">I3-I17</f>
        <v>6000</v>
      </c>
      <c r="J18" s="174">
        <f t="shared" si="4"/>
        <v>10000</v>
      </c>
      <c r="K18" s="174">
        <f t="shared" si="4"/>
        <v>1201</v>
      </c>
      <c r="L18" s="174">
        <f>L3-L17</f>
        <v>210000</v>
      </c>
      <c r="M18" s="174">
        <f t="shared" ref="M18:O18" si="5">M3-M17</f>
        <v>68600</v>
      </c>
      <c r="N18" s="174">
        <f t="shared" si="5"/>
        <v>854914.70000000007</v>
      </c>
      <c r="O18" s="174">
        <f t="shared" si="5"/>
        <v>17750</v>
      </c>
      <c r="P18" s="174"/>
    </row>
  </sheetData>
  <mergeCells count="2">
    <mergeCell ref="F3:H3"/>
    <mergeCell ref="F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3" sqref="J3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218"/>
      <c r="B1" s="313" t="s">
        <v>188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218"/>
    </row>
    <row r="2" spans="1:13" ht="42.75" thickBot="1">
      <c r="A2" s="83" t="s">
        <v>30</v>
      </c>
      <c r="B2" s="83" t="s">
        <v>31</v>
      </c>
      <c r="C2" s="83" t="s">
        <v>1</v>
      </c>
      <c r="D2" s="83" t="s">
        <v>32</v>
      </c>
      <c r="E2" s="83" t="s">
        <v>33</v>
      </c>
      <c r="F2" s="83" t="s">
        <v>34</v>
      </c>
      <c r="G2" s="83" t="s">
        <v>35</v>
      </c>
      <c r="H2" s="83" t="s">
        <v>36</v>
      </c>
      <c r="I2" s="83" t="s">
        <v>37</v>
      </c>
      <c r="J2" s="83" t="s">
        <v>181</v>
      </c>
      <c r="K2" s="83" t="s">
        <v>38</v>
      </c>
      <c r="L2" s="83" t="s">
        <v>92</v>
      </c>
    </row>
    <row r="3" spans="1:13" ht="63.75" thickBot="1">
      <c r="A3" s="214" t="s">
        <v>39</v>
      </c>
      <c r="B3" s="214" t="s">
        <v>40</v>
      </c>
      <c r="C3" s="214" t="s">
        <v>182</v>
      </c>
      <c r="D3" s="84" t="s">
        <v>183</v>
      </c>
      <c r="E3" s="214" t="s">
        <v>184</v>
      </c>
      <c r="F3" s="214" t="s">
        <v>185</v>
      </c>
      <c r="G3" s="214" t="s">
        <v>44</v>
      </c>
      <c r="H3" s="84" t="s">
        <v>45</v>
      </c>
      <c r="I3" s="215" t="s">
        <v>186</v>
      </c>
      <c r="J3" s="215" t="s">
        <v>186</v>
      </c>
      <c r="K3" s="215" t="s">
        <v>187</v>
      </c>
      <c r="L3" s="215" t="s">
        <v>206</v>
      </c>
    </row>
    <row r="4" spans="1:13" ht="21.75" thickBot="1">
      <c r="A4" s="311" t="s">
        <v>77</v>
      </c>
      <c r="B4" s="311"/>
      <c r="C4" s="311"/>
      <c r="D4" s="311"/>
      <c r="E4" s="311"/>
      <c r="F4" s="311"/>
      <c r="G4" s="311"/>
      <c r="H4" s="311"/>
      <c r="I4" s="216" t="s">
        <v>186</v>
      </c>
      <c r="J4" s="216" t="s">
        <v>186</v>
      </c>
      <c r="K4" s="216" t="s">
        <v>187</v>
      </c>
      <c r="L4" s="216"/>
    </row>
    <row r="5" spans="1:13" ht="21.75" thickBot="1">
      <c r="A5" s="311" t="s">
        <v>78</v>
      </c>
      <c r="B5" s="311"/>
      <c r="C5" s="311"/>
      <c r="D5" s="311"/>
      <c r="E5" s="311"/>
      <c r="F5" s="311"/>
      <c r="G5" s="311"/>
      <c r="H5" s="311"/>
      <c r="I5" s="216" t="s">
        <v>186</v>
      </c>
      <c r="J5" s="216" t="s">
        <v>186</v>
      </c>
      <c r="K5" s="216" t="s">
        <v>187</v>
      </c>
      <c r="L5" s="216"/>
    </row>
    <row r="6" spans="1:13" ht="21.75" thickBot="1">
      <c r="A6" s="312" t="s">
        <v>79</v>
      </c>
      <c r="B6" s="312"/>
      <c r="C6" s="312"/>
      <c r="D6" s="312"/>
      <c r="E6" s="312"/>
      <c r="F6" s="312"/>
      <c r="G6" s="312"/>
      <c r="H6" s="312"/>
      <c r="I6" s="217" t="s">
        <v>186</v>
      </c>
      <c r="J6" s="217" t="s">
        <v>186</v>
      </c>
      <c r="K6" s="217" t="s">
        <v>187</v>
      </c>
      <c r="L6" s="217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13" workbookViewId="0">
      <selection activeCell="C10" sqref="C10"/>
    </sheetView>
  </sheetViews>
  <sheetFormatPr defaultRowHeight="27.75" customHeight="1"/>
  <cols>
    <col min="1" max="1" width="24.875" customWidth="1"/>
    <col min="2" max="2" width="21.625" customWidth="1"/>
    <col min="3" max="3" width="17.875" customWidth="1"/>
    <col min="4" max="4" width="14.25" customWidth="1"/>
    <col min="5" max="5" width="13.875" customWidth="1"/>
    <col min="9" max="9" width="21.625" customWidth="1"/>
    <col min="10" max="11" width="15.25" bestFit="1" customWidth="1"/>
    <col min="12" max="12" width="14.125" bestFit="1" customWidth="1"/>
    <col min="13" max="13" width="9.25" bestFit="1" customWidth="1"/>
  </cols>
  <sheetData>
    <row r="1" spans="1:13" ht="27.75" customHeight="1">
      <c r="A1" s="316" t="s">
        <v>137</v>
      </c>
      <c r="B1" s="317"/>
      <c r="C1" s="317"/>
      <c r="D1" s="317"/>
      <c r="E1" s="317"/>
    </row>
    <row r="2" spans="1:13" ht="27.75" customHeight="1">
      <c r="A2" s="156" t="s">
        <v>118</v>
      </c>
      <c r="B2" s="157"/>
      <c r="C2" s="157"/>
      <c r="D2" s="157"/>
      <c r="E2" s="157"/>
    </row>
    <row r="3" spans="1:13" ht="27.75" hidden="1" customHeight="1">
      <c r="A3" s="314"/>
      <c r="B3" s="314"/>
      <c r="C3" s="314"/>
      <c r="D3" s="314"/>
      <c r="E3" s="315"/>
    </row>
    <row r="4" spans="1:13" ht="27.75" customHeight="1">
      <c r="A4" s="158" t="s">
        <v>128</v>
      </c>
      <c r="B4" s="158" t="s">
        <v>129</v>
      </c>
      <c r="C4" s="159" t="s">
        <v>82</v>
      </c>
      <c r="D4" s="159" t="s">
        <v>4</v>
      </c>
      <c r="E4" s="159" t="s">
        <v>130</v>
      </c>
    </row>
    <row r="5" spans="1:13" ht="27.75" customHeight="1">
      <c r="A5" s="160" t="s">
        <v>131</v>
      </c>
      <c r="B5" s="161">
        <f>รายละเอียดจัดสรร!D20</f>
        <v>78400</v>
      </c>
      <c r="C5" s="161">
        <f>เบิกจ่ายรวม!M17</f>
        <v>9800</v>
      </c>
      <c r="D5" s="161">
        <f>B5-C5</f>
        <v>68600</v>
      </c>
      <c r="E5" s="161">
        <f>C5*100/B5</f>
        <v>12.5</v>
      </c>
      <c r="I5" s="258" t="s">
        <v>273</v>
      </c>
      <c r="J5" s="111">
        <v>66000</v>
      </c>
      <c r="K5" s="111">
        <v>50000</v>
      </c>
      <c r="L5" s="111">
        <v>16000</v>
      </c>
      <c r="M5" s="111">
        <f>K5*100/J5</f>
        <v>75.757575757575751</v>
      </c>
    </row>
    <row r="6" spans="1:13" ht="27.75" customHeight="1">
      <c r="A6" s="160" t="s">
        <v>132</v>
      </c>
      <c r="B6" s="161">
        <f>รายละเอียดจัดสรร!D21</f>
        <v>280000</v>
      </c>
      <c r="C6" s="161">
        <f>เบิกจ่ายรวม!L17</f>
        <v>70000</v>
      </c>
      <c r="D6" s="161">
        <f t="shared" ref="D6:D10" si="0">B6-C6</f>
        <v>210000</v>
      </c>
      <c r="E6" s="161">
        <f t="shared" ref="E6:E10" si="1">C6*100/B6</f>
        <v>25</v>
      </c>
      <c r="I6" s="258" t="s">
        <v>275</v>
      </c>
      <c r="J6" s="111">
        <v>9427559</v>
      </c>
      <c r="K6" s="111">
        <v>4844304</v>
      </c>
      <c r="L6" s="111">
        <v>4583255</v>
      </c>
      <c r="M6" s="111">
        <f t="shared" ref="M6:M8" si="2">K6*100/J6</f>
        <v>51.384499423445668</v>
      </c>
    </row>
    <row r="7" spans="1:13" ht="27.75" customHeight="1">
      <c r="A7" s="160" t="s">
        <v>133</v>
      </c>
      <c r="B7" s="161">
        <f>+รายละเอียดจัดสรร!D12+รายละเอียดจัดสรร!D13+รายละเอียดจัดสรร!D14+รายละเอียดจัดสรร!D15+รายละเอียดจัดสรร!D16+รายละเอียดจัดสรร!D17</f>
        <v>194487</v>
      </c>
      <c r="C7" s="161">
        <f>เบิกจ่ายรวม!B17+เบิกจ่ายรวม!C17+เบิกจ่ายรวม!D17+เบิกจ่ายรวม!E17</f>
        <v>113642</v>
      </c>
      <c r="D7" s="161">
        <f t="shared" si="0"/>
        <v>80845</v>
      </c>
      <c r="E7" s="161">
        <f t="shared" si="1"/>
        <v>58.431668954737333</v>
      </c>
      <c r="I7" s="258" t="s">
        <v>274</v>
      </c>
      <c r="J7" s="111">
        <v>8250401</v>
      </c>
      <c r="K7" s="111">
        <v>8020800</v>
      </c>
      <c r="L7" s="111">
        <v>229601</v>
      </c>
      <c r="M7" s="111">
        <f t="shared" si="2"/>
        <v>97.217092841911565</v>
      </c>
    </row>
    <row r="8" spans="1:13" ht="30.75">
      <c r="A8" s="162" t="s">
        <v>134</v>
      </c>
      <c r="B8" s="161">
        <f>+รายละเอียดจัดสรร!D18+รายละเอียดจัดสรร!D19</f>
        <v>66000</v>
      </c>
      <c r="C8" s="161">
        <f>เบิกจ่ายรวม!I17+เบิกจ่ายรวม!J17</f>
        <v>50000</v>
      </c>
      <c r="D8" s="161">
        <f t="shared" si="0"/>
        <v>16000</v>
      </c>
      <c r="E8" s="161">
        <f t="shared" si="1"/>
        <v>75.757575757575751</v>
      </c>
      <c r="I8" s="270" t="s">
        <v>11</v>
      </c>
      <c r="J8" s="271">
        <f>SUM(J5:J7)</f>
        <v>17743960</v>
      </c>
      <c r="K8" s="271">
        <f t="shared" ref="K8:L8" si="3">SUM(K5:K7)</f>
        <v>12915104</v>
      </c>
      <c r="L8" s="271">
        <f t="shared" si="3"/>
        <v>4828856</v>
      </c>
      <c r="M8" s="272">
        <f t="shared" si="2"/>
        <v>72.785917010633483</v>
      </c>
    </row>
    <row r="9" spans="1:13" ht="27.75" customHeight="1">
      <c r="A9" s="160" t="s">
        <v>135</v>
      </c>
      <c r="B9" s="161">
        <f>+รายละเอียดจัดสรร!D22</f>
        <v>9427559</v>
      </c>
      <c r="C9" s="161">
        <f>เบิกจ่ายรวม!F17+เบิกจ่ายรวม!G17+เบิกจ่ายรวม!H17</f>
        <v>4844304</v>
      </c>
      <c r="D9" s="161">
        <f t="shared" si="0"/>
        <v>4583255</v>
      </c>
      <c r="E9" s="161">
        <f t="shared" si="1"/>
        <v>51.384499423445668</v>
      </c>
    </row>
    <row r="10" spans="1:13" ht="27.75" customHeight="1">
      <c r="A10" s="160" t="s">
        <v>136</v>
      </c>
      <c r="B10" s="161">
        <f>+รายละเอียดจัดสรร!D23+รายละเอียดจัดสรร!D24</f>
        <v>8250401</v>
      </c>
      <c r="C10" s="161">
        <f>รายละเอียดจัดสรร!E23</f>
        <v>8249200</v>
      </c>
      <c r="D10" s="161">
        <f t="shared" si="0"/>
        <v>1201</v>
      </c>
      <c r="E10" s="161">
        <f t="shared" si="1"/>
        <v>99.98544313179444</v>
      </c>
    </row>
    <row r="11" spans="1:13" ht="27.75" customHeight="1">
      <c r="A11" s="159" t="s">
        <v>11</v>
      </c>
      <c r="B11" s="163">
        <f>SUM(B5:B10)</f>
        <v>18296847</v>
      </c>
      <c r="C11" s="163">
        <f t="shared" ref="C11" si="4">SUM(C5:C10)</f>
        <v>13336946</v>
      </c>
      <c r="D11" s="163">
        <f t="shared" ref="D11" si="5">B11-C11</f>
        <v>4959901</v>
      </c>
      <c r="E11" s="163">
        <f>C11*100/B11</f>
        <v>72.89204527971404</v>
      </c>
    </row>
    <row r="12" spans="1:13" ht="27.75" customHeight="1">
      <c r="F12" t="s">
        <v>276</v>
      </c>
    </row>
    <row r="14" spans="1:13" ht="27.75" customHeight="1">
      <c r="A14" s="318" t="s">
        <v>232</v>
      </c>
      <c r="B14" s="253" t="s">
        <v>128</v>
      </c>
      <c r="C14" s="253" t="s">
        <v>233</v>
      </c>
      <c r="D14" s="253" t="s">
        <v>234</v>
      </c>
      <c r="E14" s="253" t="s">
        <v>235</v>
      </c>
    </row>
    <row r="15" spans="1:13" ht="27.75" customHeight="1">
      <c r="A15" s="319"/>
      <c r="B15" s="253" t="s">
        <v>236</v>
      </c>
      <c r="C15" s="253" t="s">
        <v>237</v>
      </c>
      <c r="D15" s="253" t="s">
        <v>238</v>
      </c>
      <c r="E15" s="253" t="s">
        <v>238</v>
      </c>
    </row>
    <row r="16" spans="1:13" ht="27.75" customHeight="1">
      <c r="A16" s="254">
        <v>1</v>
      </c>
      <c r="B16" s="255" t="s">
        <v>239</v>
      </c>
      <c r="C16" s="256">
        <v>481800</v>
      </c>
      <c r="D16" s="256">
        <v>279000</v>
      </c>
      <c r="E16" s="256">
        <v>6000</v>
      </c>
    </row>
    <row r="17" spans="1:5" ht="27.75" customHeight="1">
      <c r="A17" s="254">
        <v>2</v>
      </c>
      <c r="B17" s="255" t="s">
        <v>240</v>
      </c>
      <c r="C17" s="256">
        <v>335700</v>
      </c>
      <c r="D17" s="256">
        <v>248000</v>
      </c>
      <c r="E17" s="256">
        <v>3000</v>
      </c>
    </row>
    <row r="18" spans="1:5" ht="27.75" customHeight="1">
      <c r="A18" s="254">
        <v>3</v>
      </c>
      <c r="B18" s="255" t="s">
        <v>241</v>
      </c>
      <c r="C18" s="256">
        <v>400700</v>
      </c>
      <c r="D18" s="256">
        <v>243000</v>
      </c>
      <c r="E18" s="109"/>
    </row>
    <row r="19" spans="1:5" ht="27.75" customHeight="1">
      <c r="A19" s="254">
        <v>4</v>
      </c>
      <c r="B19" s="255" t="s">
        <v>242</v>
      </c>
      <c r="C19" s="256">
        <v>286400</v>
      </c>
      <c r="D19" s="256">
        <v>197000</v>
      </c>
      <c r="E19" s="256">
        <v>3000</v>
      </c>
    </row>
    <row r="20" spans="1:5" ht="27.75" customHeight="1">
      <c r="A20" s="254">
        <v>5</v>
      </c>
      <c r="B20" s="255" t="s">
        <v>243</v>
      </c>
      <c r="C20" s="256">
        <v>1167700</v>
      </c>
      <c r="D20" s="256">
        <v>836804</v>
      </c>
      <c r="E20" s="256">
        <v>3000</v>
      </c>
    </row>
    <row r="21" spans="1:5" ht="27.75" customHeight="1">
      <c r="A21" s="254">
        <v>6</v>
      </c>
      <c r="B21" s="255" t="s">
        <v>244</v>
      </c>
      <c r="C21" s="256">
        <v>396500</v>
      </c>
      <c r="D21" s="256">
        <v>226000</v>
      </c>
      <c r="E21" s="109"/>
    </row>
    <row r="22" spans="1:5" ht="27.75" customHeight="1">
      <c r="A22" s="254">
        <v>7</v>
      </c>
      <c r="B22" s="255" t="s">
        <v>245</v>
      </c>
      <c r="C22" s="256">
        <v>352100</v>
      </c>
      <c r="D22" s="256">
        <v>255000</v>
      </c>
      <c r="E22" s="109"/>
    </row>
    <row r="23" spans="1:5" ht="27.75" customHeight="1">
      <c r="A23" s="254">
        <v>8</v>
      </c>
      <c r="B23" s="255" t="s">
        <v>246</v>
      </c>
      <c r="C23" s="256">
        <v>893600</v>
      </c>
      <c r="D23" s="256">
        <v>598500</v>
      </c>
      <c r="E23" s="109"/>
    </row>
    <row r="24" spans="1:5" ht="27.75" customHeight="1">
      <c r="A24" s="254">
        <v>9</v>
      </c>
      <c r="B24" s="255" t="s">
        <v>247</v>
      </c>
      <c r="C24" s="256">
        <v>264700</v>
      </c>
      <c r="D24" s="256">
        <v>198500</v>
      </c>
      <c r="E24" s="256">
        <v>5000</v>
      </c>
    </row>
    <row r="25" spans="1:5" ht="27.75" customHeight="1">
      <c r="A25" s="254">
        <v>10</v>
      </c>
      <c r="B25" s="255" t="s">
        <v>248</v>
      </c>
      <c r="C25" s="256">
        <v>200900</v>
      </c>
      <c r="D25" s="256">
        <v>141000</v>
      </c>
      <c r="E25" s="109"/>
    </row>
    <row r="26" spans="1:5" ht="27.75" customHeight="1">
      <c r="A26" s="254">
        <v>11</v>
      </c>
      <c r="B26" s="255" t="s">
        <v>249</v>
      </c>
      <c r="C26" s="256">
        <v>444300</v>
      </c>
      <c r="D26" s="256">
        <v>294000</v>
      </c>
      <c r="E26" s="256">
        <v>6000</v>
      </c>
    </row>
    <row r="27" spans="1:5" ht="27.75" customHeight="1">
      <c r="A27" s="254">
        <v>12</v>
      </c>
      <c r="B27" s="255" t="s">
        <v>250</v>
      </c>
      <c r="C27" s="256">
        <v>365600</v>
      </c>
      <c r="D27" s="256">
        <v>225500</v>
      </c>
      <c r="E27" s="109"/>
    </row>
    <row r="28" spans="1:5" ht="27.75" customHeight="1">
      <c r="A28" s="254">
        <v>13</v>
      </c>
      <c r="B28" s="255" t="s">
        <v>251</v>
      </c>
      <c r="C28" s="257">
        <v>207800</v>
      </c>
      <c r="D28" s="256">
        <v>144000</v>
      </c>
      <c r="E28" s="109"/>
    </row>
    <row r="29" spans="1:5" ht="27.75" customHeight="1">
      <c r="A29" s="254">
        <v>14</v>
      </c>
      <c r="B29" s="255" t="s">
        <v>252</v>
      </c>
      <c r="C29" s="257">
        <v>337800</v>
      </c>
      <c r="D29" s="256">
        <v>245000</v>
      </c>
      <c r="E29" s="256">
        <v>3000</v>
      </c>
    </row>
    <row r="30" spans="1:5" ht="27.75" customHeight="1">
      <c r="A30" s="254">
        <v>15</v>
      </c>
      <c r="B30" s="109" t="s">
        <v>253</v>
      </c>
      <c r="C30" s="257"/>
      <c r="D30" s="256"/>
      <c r="E30" s="256">
        <v>21000</v>
      </c>
    </row>
    <row r="31" spans="1:5" ht="27.75" customHeight="1">
      <c r="A31" s="254"/>
      <c r="B31" s="109"/>
      <c r="C31" s="258">
        <f>SUM(C16:C30)</f>
        <v>6135600</v>
      </c>
      <c r="D31" s="258">
        <f>SUM(D16:D30)</f>
        <v>4131304</v>
      </c>
      <c r="E31" s="258">
        <f>SUM(E16:E30)</f>
        <v>50000</v>
      </c>
    </row>
    <row r="32" spans="1:5" ht="27.75" customHeight="1">
      <c r="A32" s="105"/>
      <c r="B32" s="105"/>
      <c r="C32" s="259"/>
      <c r="D32" s="105"/>
      <c r="E32" s="105"/>
    </row>
    <row r="33" spans="1:5" ht="27.75" customHeight="1">
      <c r="A33" s="320"/>
      <c r="B33" s="320"/>
      <c r="C33" s="260" t="s">
        <v>254</v>
      </c>
      <c r="D33" s="261" t="s">
        <v>234</v>
      </c>
      <c r="E33" s="105"/>
    </row>
    <row r="34" spans="1:5" ht="27.75" customHeight="1">
      <c r="A34" s="254" t="s">
        <v>232</v>
      </c>
      <c r="B34" s="254" t="s">
        <v>255</v>
      </c>
      <c r="C34" s="254" t="s">
        <v>237</v>
      </c>
      <c r="D34" s="254" t="s">
        <v>11</v>
      </c>
      <c r="E34" s="105"/>
    </row>
    <row r="35" spans="1:5" ht="27.75" customHeight="1">
      <c r="A35" s="254">
        <v>1</v>
      </c>
      <c r="B35" s="109" t="s">
        <v>256</v>
      </c>
      <c r="C35" s="111">
        <v>230600</v>
      </c>
      <c r="D35" s="256">
        <v>66000</v>
      </c>
      <c r="E35" s="105"/>
    </row>
    <row r="36" spans="1:5" ht="27.75" customHeight="1">
      <c r="A36" s="254">
        <v>2</v>
      </c>
      <c r="B36" s="109" t="s">
        <v>257</v>
      </c>
      <c r="C36" s="111">
        <v>160900</v>
      </c>
      <c r="D36" s="256">
        <v>52000</v>
      </c>
      <c r="E36" s="105"/>
    </row>
    <row r="37" spans="1:5" ht="27.75" customHeight="1">
      <c r="A37" s="254">
        <v>3</v>
      </c>
      <c r="B37" s="109" t="s">
        <v>258</v>
      </c>
      <c r="C37" s="111">
        <v>91000</v>
      </c>
      <c r="D37" s="256">
        <v>34000</v>
      </c>
      <c r="E37" s="105"/>
    </row>
    <row r="38" spans="1:5" ht="27.75" customHeight="1">
      <c r="A38" s="254">
        <v>4</v>
      </c>
      <c r="B38" s="109" t="s">
        <v>259</v>
      </c>
      <c r="C38" s="111">
        <v>224200</v>
      </c>
      <c r="D38" s="256">
        <v>80000</v>
      </c>
      <c r="E38" s="105"/>
    </row>
    <row r="39" spans="1:5" ht="27.75" customHeight="1">
      <c r="A39" s="254">
        <v>5</v>
      </c>
      <c r="B39" s="109" t="s">
        <v>260</v>
      </c>
      <c r="C39" s="111">
        <v>104800</v>
      </c>
      <c r="D39" s="256">
        <v>25000</v>
      </c>
      <c r="E39" s="105"/>
    </row>
    <row r="40" spans="1:5" ht="27.75" customHeight="1">
      <c r="A40" s="254">
        <v>6</v>
      </c>
      <c r="B40" s="109" t="s">
        <v>261</v>
      </c>
      <c r="C40" s="111">
        <v>67600</v>
      </c>
      <c r="D40" s="256">
        <v>24000</v>
      </c>
      <c r="E40" s="105"/>
    </row>
    <row r="41" spans="1:5" ht="27.75" customHeight="1">
      <c r="A41" s="254">
        <v>7</v>
      </c>
      <c r="B41" s="109" t="s">
        <v>262</v>
      </c>
      <c r="C41" s="111">
        <v>110200</v>
      </c>
      <c r="D41" s="256">
        <v>23000</v>
      </c>
      <c r="E41" s="105"/>
    </row>
    <row r="42" spans="1:5" ht="27.75" customHeight="1">
      <c r="A42" s="262">
        <v>8</v>
      </c>
      <c r="B42" s="255" t="s">
        <v>263</v>
      </c>
      <c r="C42" s="111">
        <v>163800</v>
      </c>
      <c r="D42" s="256">
        <v>36000</v>
      </c>
      <c r="E42" s="105"/>
    </row>
    <row r="43" spans="1:5" ht="27.75" customHeight="1">
      <c r="A43" s="262">
        <v>9</v>
      </c>
      <c r="B43" s="255" t="s">
        <v>264</v>
      </c>
      <c r="C43" s="111">
        <v>66100</v>
      </c>
      <c r="D43" s="256">
        <v>15000</v>
      </c>
      <c r="E43" s="105"/>
    </row>
    <row r="44" spans="1:5" ht="27.75" customHeight="1">
      <c r="A44" s="262">
        <v>10</v>
      </c>
      <c r="B44" s="255" t="s">
        <v>265</v>
      </c>
      <c r="C44" s="111">
        <v>128900</v>
      </c>
      <c r="D44" s="256">
        <v>36000</v>
      </c>
      <c r="E44" s="105"/>
    </row>
    <row r="45" spans="1:5" ht="27.75" customHeight="1">
      <c r="A45" s="262">
        <v>11</v>
      </c>
      <c r="B45" s="255" t="s">
        <v>266</v>
      </c>
      <c r="C45" s="111">
        <v>114600</v>
      </c>
      <c r="D45" s="256">
        <v>36000</v>
      </c>
      <c r="E45" s="105"/>
    </row>
    <row r="46" spans="1:5" ht="27.75" customHeight="1">
      <c r="A46" s="262">
        <v>12</v>
      </c>
      <c r="B46" s="255" t="s">
        <v>267</v>
      </c>
      <c r="C46" s="111">
        <v>100400</v>
      </c>
      <c r="D46" s="256">
        <v>37000</v>
      </c>
      <c r="E46" s="105"/>
    </row>
    <row r="47" spans="1:5" ht="27.75" customHeight="1">
      <c r="A47" s="262">
        <v>13</v>
      </c>
      <c r="B47" s="255" t="s">
        <v>268</v>
      </c>
      <c r="C47" s="263">
        <v>122700</v>
      </c>
      <c r="D47" s="256">
        <v>41000</v>
      </c>
      <c r="E47" s="105"/>
    </row>
    <row r="48" spans="1:5" ht="27.75" customHeight="1">
      <c r="A48" s="262">
        <v>14</v>
      </c>
      <c r="B48" s="255" t="s">
        <v>269</v>
      </c>
      <c r="C48" s="263">
        <v>81600</v>
      </c>
      <c r="D48" s="256">
        <v>22000</v>
      </c>
      <c r="E48" s="105"/>
    </row>
    <row r="49" spans="1:5" ht="27.75" customHeight="1">
      <c r="A49" s="254">
        <v>15</v>
      </c>
      <c r="B49" s="109" t="s">
        <v>270</v>
      </c>
      <c r="C49" s="263">
        <v>88700</v>
      </c>
      <c r="D49" s="256">
        <v>33000</v>
      </c>
      <c r="E49" s="105"/>
    </row>
    <row r="50" spans="1:5" ht="27.75" customHeight="1">
      <c r="A50" s="254">
        <v>16</v>
      </c>
      <c r="B50" s="255" t="s">
        <v>271</v>
      </c>
      <c r="C50" s="257">
        <v>29100</v>
      </c>
      <c r="D50" s="256">
        <v>9000</v>
      </c>
      <c r="E50" s="105"/>
    </row>
    <row r="51" spans="1:5" ht="27.75" customHeight="1">
      <c r="A51" s="254"/>
      <c r="B51" s="109"/>
      <c r="C51" s="105"/>
      <c r="D51" s="256">
        <v>144000</v>
      </c>
      <c r="E51" s="105"/>
    </row>
    <row r="52" spans="1:5" ht="27.75" customHeight="1">
      <c r="A52" s="109"/>
      <c r="B52" s="109"/>
      <c r="C52" s="258">
        <f>SUM(C35:C51)</f>
        <v>1885200</v>
      </c>
      <c r="D52" s="258">
        <f>SUM(D35:D51)</f>
        <v>713000</v>
      </c>
      <c r="E52" s="105"/>
    </row>
    <row r="53" spans="1:5" ht="27.75" customHeight="1">
      <c r="A53" s="105"/>
      <c r="B53" s="105"/>
      <c r="C53" s="264">
        <f>C31+C52</f>
        <v>8020800</v>
      </c>
      <c r="D53" s="264">
        <f t="shared" ref="D53:E53" si="6">D31+D52</f>
        <v>4844304</v>
      </c>
      <c r="E53" s="264">
        <f t="shared" si="6"/>
        <v>50000</v>
      </c>
    </row>
    <row r="54" spans="1:5" ht="27.75" customHeight="1">
      <c r="A54" s="105"/>
      <c r="B54" s="105"/>
      <c r="C54" s="265">
        <v>8020800</v>
      </c>
      <c r="D54" s="265">
        <v>4844304</v>
      </c>
      <c r="E54" s="265">
        <v>21000</v>
      </c>
    </row>
    <row r="55" spans="1:5" ht="27.75" customHeight="1">
      <c r="A55" s="105"/>
      <c r="B55" s="105"/>
      <c r="C55" s="264">
        <f>C53-C54</f>
        <v>0</v>
      </c>
      <c r="D55" s="264">
        <f t="shared" ref="D55:E55" si="7">D53-D54</f>
        <v>0</v>
      </c>
      <c r="E55" s="264">
        <f t="shared" si="7"/>
        <v>29000</v>
      </c>
    </row>
    <row r="56" spans="1:5" ht="27.75" customHeight="1">
      <c r="A56" s="105"/>
      <c r="B56" s="105"/>
      <c r="C56" s="105"/>
      <c r="D56" s="105"/>
      <c r="E56" s="105"/>
    </row>
    <row r="57" spans="1:5" ht="27.75" customHeight="1">
      <c r="A57" s="105"/>
      <c r="B57" s="105"/>
      <c r="C57" s="105"/>
      <c r="D57" s="105"/>
      <c r="E57" s="105"/>
    </row>
    <row r="58" spans="1:5" ht="27.75" customHeight="1">
      <c r="A58" s="105"/>
      <c r="B58" s="105"/>
      <c r="C58" s="105"/>
      <c r="D58" s="105"/>
      <c r="E58" s="105"/>
    </row>
    <row r="59" spans="1:5" ht="27.75" customHeight="1">
      <c r="A59" s="105"/>
      <c r="B59" s="105"/>
      <c r="C59" s="105"/>
      <c r="D59" s="105"/>
      <c r="E59" s="105"/>
    </row>
    <row r="60" spans="1:5" ht="27.75" customHeight="1">
      <c r="A60" s="105"/>
      <c r="B60" s="105"/>
      <c r="C60" s="105"/>
      <c r="D60" s="105"/>
      <c r="E60" s="105"/>
    </row>
    <row r="61" spans="1:5" ht="27.75" customHeight="1">
      <c r="A61" s="105"/>
      <c r="B61" s="105"/>
      <c r="C61" s="105"/>
      <c r="D61" s="105"/>
      <c r="E61" s="105"/>
    </row>
    <row r="62" spans="1:5" ht="27.75" customHeight="1">
      <c r="A62" s="105"/>
      <c r="B62" s="105"/>
      <c r="C62" s="105"/>
      <c r="D62" s="105"/>
      <c r="E62" s="105"/>
    </row>
    <row r="63" spans="1:5" ht="27.75" customHeight="1">
      <c r="A63" s="105"/>
      <c r="B63" s="105"/>
      <c r="C63" s="105"/>
      <c r="D63" s="105"/>
      <c r="E63" s="105"/>
    </row>
    <row r="64" spans="1:5" ht="27.75" customHeight="1">
      <c r="A64" s="105"/>
      <c r="B64" s="105"/>
      <c r="C64" s="105"/>
      <c r="D64" s="105"/>
      <c r="E64" s="105"/>
    </row>
    <row r="65" spans="1:5" ht="27.75" customHeight="1">
      <c r="A65" s="105"/>
      <c r="B65" s="105"/>
      <c r="C65" s="105"/>
      <c r="D65" s="105"/>
      <c r="E65" s="105"/>
    </row>
    <row r="66" spans="1:5" ht="27.75" customHeight="1">
      <c r="A66" s="105"/>
      <c r="B66" s="105"/>
      <c r="C66" s="105"/>
      <c r="D66" s="105"/>
      <c r="E66" s="105"/>
    </row>
    <row r="67" spans="1:5" ht="27.75" customHeight="1">
      <c r="A67" s="105"/>
      <c r="B67" s="105"/>
      <c r="C67" s="105"/>
      <c r="D67" s="105"/>
      <c r="E67" s="105"/>
    </row>
    <row r="68" spans="1:5" ht="27.75" customHeight="1">
      <c r="A68" s="105"/>
      <c r="B68" s="105"/>
      <c r="C68" s="105"/>
      <c r="D68" s="105"/>
      <c r="E68" s="105"/>
    </row>
    <row r="69" spans="1:5" ht="27.75" customHeight="1">
      <c r="A69" s="105"/>
      <c r="B69" s="105"/>
      <c r="C69" s="105"/>
      <c r="D69" s="105"/>
      <c r="E69" s="105"/>
    </row>
    <row r="70" spans="1:5" ht="27.75" customHeight="1">
      <c r="A70" s="105"/>
      <c r="B70" s="105"/>
      <c r="C70" s="105"/>
      <c r="D70" s="105"/>
      <c r="E70" s="105"/>
    </row>
    <row r="71" spans="1:5" ht="27.75" customHeight="1">
      <c r="A71" s="105"/>
      <c r="B71" s="105"/>
      <c r="C71" s="105"/>
      <c r="D71" s="105"/>
      <c r="E71" s="105"/>
    </row>
    <row r="72" spans="1:5" ht="27.75" customHeight="1">
      <c r="A72" s="105"/>
      <c r="B72" s="105"/>
      <c r="C72" s="105"/>
      <c r="D72" s="105"/>
      <c r="E72" s="105"/>
    </row>
    <row r="73" spans="1:5" ht="27.75" customHeight="1">
      <c r="A73" s="105"/>
      <c r="B73" s="105"/>
      <c r="C73" s="105"/>
      <c r="D73" s="105"/>
      <c r="E73" s="105"/>
    </row>
    <row r="74" spans="1:5" ht="27.75" customHeight="1">
      <c r="A74" s="105"/>
      <c r="B74" s="105"/>
      <c r="C74" s="105"/>
      <c r="D74" s="105"/>
      <c r="E74" s="105"/>
    </row>
    <row r="75" spans="1:5" ht="27.75" customHeight="1">
      <c r="A75" s="105"/>
      <c r="B75" s="105"/>
      <c r="C75" s="105"/>
      <c r="D75" s="105"/>
      <c r="E75" s="105"/>
    </row>
    <row r="76" spans="1:5" ht="27.75" customHeight="1">
      <c r="A76" s="105"/>
      <c r="B76" s="105"/>
      <c r="C76" s="105"/>
      <c r="D76" s="105"/>
      <c r="E76" s="105"/>
    </row>
    <row r="77" spans="1:5" ht="27.75" customHeight="1">
      <c r="A77" s="105"/>
      <c r="B77" s="105"/>
      <c r="C77" s="105"/>
      <c r="D77" s="105"/>
      <c r="E77" s="105"/>
    </row>
    <row r="78" spans="1:5" ht="27.75" customHeight="1">
      <c r="A78" s="105"/>
      <c r="B78" s="105"/>
      <c r="C78" s="105"/>
      <c r="D78" s="105"/>
      <c r="E78" s="105"/>
    </row>
    <row r="79" spans="1:5" ht="27.75" customHeight="1">
      <c r="A79" s="105"/>
      <c r="B79" s="105"/>
      <c r="C79" s="105"/>
      <c r="D79" s="105"/>
      <c r="E79" s="105"/>
    </row>
    <row r="80" spans="1:5" ht="27.75" customHeight="1">
      <c r="A80" s="105"/>
      <c r="B80" s="105"/>
      <c r="C80" s="105"/>
      <c r="D80" s="105"/>
      <c r="E80" s="105"/>
    </row>
    <row r="81" spans="1:5" ht="27.75" customHeight="1">
      <c r="A81" s="105"/>
      <c r="B81" s="105"/>
      <c r="C81" s="105"/>
      <c r="D81" s="105"/>
      <c r="E81" s="105"/>
    </row>
    <row r="82" spans="1:5" ht="27.75" customHeight="1">
      <c r="A82" s="105"/>
      <c r="B82" s="105"/>
      <c r="C82" s="105"/>
      <c r="D82" s="105"/>
      <c r="E82" s="105"/>
    </row>
    <row r="83" spans="1:5" ht="27.75" customHeight="1">
      <c r="A83" s="105"/>
      <c r="B83" s="105"/>
      <c r="C83" s="105"/>
      <c r="D83" s="105"/>
      <c r="E83" s="105"/>
    </row>
    <row r="84" spans="1:5" ht="27.75" customHeight="1">
      <c r="A84" s="105"/>
      <c r="B84" s="105"/>
      <c r="C84" s="105"/>
      <c r="D84" s="105"/>
      <c r="E84" s="105"/>
    </row>
    <row r="85" spans="1:5" ht="27.75" customHeight="1">
      <c r="A85" s="105"/>
      <c r="B85" s="105"/>
      <c r="C85" s="105"/>
      <c r="D85" s="105"/>
      <c r="E85" s="105"/>
    </row>
    <row r="86" spans="1:5" ht="27.75" customHeight="1">
      <c r="A86" s="105"/>
      <c r="B86" s="105"/>
      <c r="C86" s="105"/>
      <c r="D86" s="105"/>
      <c r="E86" s="105"/>
    </row>
    <row r="87" spans="1:5" ht="27.75" customHeight="1">
      <c r="A87" s="105"/>
      <c r="B87" s="105"/>
      <c r="C87" s="105"/>
      <c r="D87" s="105"/>
      <c r="E87" s="105"/>
    </row>
  </sheetData>
  <mergeCells count="4">
    <mergeCell ref="A3:E3"/>
    <mergeCell ref="A1:E1"/>
    <mergeCell ref="A14:A15"/>
    <mergeCell ref="A33:B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J20" sqref="J20"/>
    </sheetView>
  </sheetViews>
  <sheetFormatPr defaultRowHeight="14.25"/>
  <cols>
    <col min="1" max="1" width="10.625" style="86" bestFit="1" customWidth="1"/>
    <col min="2" max="2" width="19.5" style="86" hidden="1" customWidth="1"/>
    <col min="3" max="3" width="23.875" style="86" customWidth="1"/>
    <col min="4" max="4" width="27.25" style="87" customWidth="1"/>
    <col min="5" max="5" width="9.875" style="86" hidden="1" customWidth="1"/>
    <col min="6" max="6" width="10.625" style="86" hidden="1" customWidth="1"/>
    <col min="7" max="7" width="7.25" style="86" bestFit="1" customWidth="1"/>
    <col min="8" max="8" width="13.5" style="86" bestFit="1" customWidth="1"/>
    <col min="9" max="9" width="12" style="86" bestFit="1" customWidth="1"/>
    <col min="10" max="10" width="15.75" style="86" bestFit="1" customWidth="1"/>
    <col min="11" max="11" width="14.75" style="98" bestFit="1" customWidth="1"/>
    <col min="12" max="12" width="14.375" style="86" bestFit="1" customWidth="1"/>
    <col min="13" max="16384" width="9" style="86"/>
  </cols>
  <sheetData>
    <row r="1" spans="1:12" ht="21">
      <c r="A1" s="323" t="s">
        <v>12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2" ht="21">
      <c r="A2" s="275" t="s">
        <v>167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21.75" thickBot="1">
      <c r="A3" s="324" t="s">
        <v>166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2" ht="21.75" thickBot="1">
      <c r="A4" s="85" t="s">
        <v>30</v>
      </c>
      <c r="B4" s="85" t="s">
        <v>31</v>
      </c>
      <c r="C4" s="85" t="s">
        <v>1</v>
      </c>
      <c r="D4" s="83" t="s">
        <v>32</v>
      </c>
      <c r="E4" s="85" t="s">
        <v>33</v>
      </c>
      <c r="F4" s="85" t="s">
        <v>34</v>
      </c>
      <c r="G4" s="85" t="s">
        <v>35</v>
      </c>
      <c r="H4" s="85" t="s">
        <v>36</v>
      </c>
      <c r="I4" s="85" t="s">
        <v>37</v>
      </c>
      <c r="J4" s="85" t="s">
        <v>86</v>
      </c>
      <c r="K4" s="95" t="s">
        <v>82</v>
      </c>
      <c r="L4" s="85" t="s">
        <v>38</v>
      </c>
    </row>
    <row r="5" spans="1:12" ht="63.75" thickBot="1">
      <c r="A5" s="88" t="s">
        <v>39</v>
      </c>
      <c r="B5" s="88" t="s">
        <v>40</v>
      </c>
      <c r="C5" s="88" t="s">
        <v>41</v>
      </c>
      <c r="D5" s="84" t="s">
        <v>80</v>
      </c>
      <c r="E5" s="88" t="s">
        <v>42</v>
      </c>
      <c r="F5" s="88" t="s">
        <v>43</v>
      </c>
      <c r="G5" s="88" t="s">
        <v>44</v>
      </c>
      <c r="H5" s="89" t="s">
        <v>45</v>
      </c>
      <c r="I5" s="90">
        <v>1441150</v>
      </c>
      <c r="J5" s="99">
        <v>0</v>
      </c>
      <c r="K5" s="181">
        <v>1441150</v>
      </c>
      <c r="L5" s="94">
        <f>I5-J5-K5</f>
        <v>0</v>
      </c>
    </row>
    <row r="6" spans="1:12" ht="63.75" thickBot="1">
      <c r="A6" s="88" t="s">
        <v>39</v>
      </c>
      <c r="B6" s="88" t="s">
        <v>40</v>
      </c>
      <c r="C6" s="88" t="s">
        <v>46</v>
      </c>
      <c r="D6" s="84" t="s">
        <v>47</v>
      </c>
      <c r="E6" s="88" t="s">
        <v>42</v>
      </c>
      <c r="F6" s="88" t="s">
        <v>43</v>
      </c>
      <c r="G6" s="88" t="s">
        <v>44</v>
      </c>
      <c r="H6" s="89" t="s">
        <v>45</v>
      </c>
      <c r="I6" s="90">
        <v>147600</v>
      </c>
      <c r="J6" s="99">
        <v>0</v>
      </c>
      <c r="K6" s="96">
        <v>147600</v>
      </c>
      <c r="L6" s="94">
        <f t="shared" ref="L6:L20" si="0">I6-J6-K6</f>
        <v>0</v>
      </c>
    </row>
    <row r="7" spans="1:12" ht="63.75" thickBot="1">
      <c r="A7" s="88" t="s">
        <v>39</v>
      </c>
      <c r="B7" s="88" t="s">
        <v>40</v>
      </c>
      <c r="C7" s="88" t="s">
        <v>48</v>
      </c>
      <c r="D7" s="84" t="s">
        <v>49</v>
      </c>
      <c r="E7" s="88" t="s">
        <v>42</v>
      </c>
      <c r="F7" s="88" t="s">
        <v>43</v>
      </c>
      <c r="G7" s="88" t="s">
        <v>44</v>
      </c>
      <c r="H7" s="89" t="s">
        <v>45</v>
      </c>
      <c r="I7" s="90">
        <v>251200</v>
      </c>
      <c r="J7" s="99">
        <v>0</v>
      </c>
      <c r="K7" s="96">
        <v>251200</v>
      </c>
      <c r="L7" s="94">
        <f t="shared" si="0"/>
        <v>0</v>
      </c>
    </row>
    <row r="8" spans="1:12" ht="63.75" thickBot="1">
      <c r="A8" s="88" t="s">
        <v>39</v>
      </c>
      <c r="B8" s="88" t="s">
        <v>40</v>
      </c>
      <c r="C8" s="88" t="s">
        <v>50</v>
      </c>
      <c r="D8" s="84" t="s">
        <v>51</v>
      </c>
      <c r="E8" s="88" t="s">
        <v>42</v>
      </c>
      <c r="F8" s="88" t="s">
        <v>43</v>
      </c>
      <c r="G8" s="88" t="s">
        <v>44</v>
      </c>
      <c r="H8" s="89" t="s">
        <v>45</v>
      </c>
      <c r="I8" s="90">
        <v>212040</v>
      </c>
      <c r="J8" s="99">
        <v>0</v>
      </c>
      <c r="K8" s="96">
        <v>212040</v>
      </c>
      <c r="L8" s="94">
        <f t="shared" si="0"/>
        <v>0</v>
      </c>
    </row>
    <row r="9" spans="1:12" ht="63.75" thickBot="1">
      <c r="A9" s="88" t="s">
        <v>39</v>
      </c>
      <c r="B9" s="88" t="s">
        <v>40</v>
      </c>
      <c r="C9" s="88" t="s">
        <v>52</v>
      </c>
      <c r="D9" s="84" t="s">
        <v>53</v>
      </c>
      <c r="E9" s="88" t="s">
        <v>42</v>
      </c>
      <c r="F9" s="88" t="s">
        <v>43</v>
      </c>
      <c r="G9" s="88" t="s">
        <v>44</v>
      </c>
      <c r="H9" s="89" t="s">
        <v>45</v>
      </c>
      <c r="I9" s="90">
        <v>499400</v>
      </c>
      <c r="J9" s="99">
        <v>0</v>
      </c>
      <c r="K9" s="96">
        <v>499400</v>
      </c>
      <c r="L9" s="94">
        <f t="shared" si="0"/>
        <v>0</v>
      </c>
    </row>
    <row r="10" spans="1:12" ht="84.75" thickBot="1">
      <c r="A10" s="88" t="s">
        <v>39</v>
      </c>
      <c r="B10" s="88" t="s">
        <v>40</v>
      </c>
      <c r="C10" s="88" t="s">
        <v>54</v>
      </c>
      <c r="D10" s="84" t="s">
        <v>55</v>
      </c>
      <c r="E10" s="88" t="s">
        <v>42</v>
      </c>
      <c r="F10" s="88" t="s">
        <v>43</v>
      </c>
      <c r="G10" s="88" t="s">
        <v>44</v>
      </c>
      <c r="H10" s="89" t="s">
        <v>45</v>
      </c>
      <c r="I10" s="90">
        <v>153300</v>
      </c>
      <c r="J10" s="99">
        <v>0</v>
      </c>
      <c r="K10" s="96">
        <v>153300</v>
      </c>
      <c r="L10" s="94">
        <f t="shared" si="0"/>
        <v>0</v>
      </c>
    </row>
    <row r="11" spans="1:12" ht="84.75" thickBot="1">
      <c r="A11" s="88" t="s">
        <v>39</v>
      </c>
      <c r="B11" s="88" t="s">
        <v>40</v>
      </c>
      <c r="C11" s="88" t="s">
        <v>56</v>
      </c>
      <c r="D11" s="84" t="s">
        <v>57</v>
      </c>
      <c r="E11" s="88" t="s">
        <v>42</v>
      </c>
      <c r="F11" s="88" t="s">
        <v>43</v>
      </c>
      <c r="G11" s="88" t="s">
        <v>44</v>
      </c>
      <c r="H11" s="89" t="s">
        <v>45</v>
      </c>
      <c r="I11" s="90">
        <v>247200</v>
      </c>
      <c r="J11" s="99">
        <v>0</v>
      </c>
      <c r="K11" s="96">
        <v>247200</v>
      </c>
      <c r="L11" s="94">
        <f t="shared" si="0"/>
        <v>0</v>
      </c>
    </row>
    <row r="12" spans="1:12" ht="63.75" thickBot="1">
      <c r="A12" s="88" t="s">
        <v>39</v>
      </c>
      <c r="B12" s="88" t="s">
        <v>40</v>
      </c>
      <c r="C12" s="88" t="s">
        <v>58</v>
      </c>
      <c r="D12" s="84" t="s">
        <v>59</v>
      </c>
      <c r="E12" s="88" t="s">
        <v>42</v>
      </c>
      <c r="F12" s="88" t="s">
        <v>43</v>
      </c>
      <c r="G12" s="88" t="s">
        <v>44</v>
      </c>
      <c r="H12" s="89" t="s">
        <v>45</v>
      </c>
      <c r="I12" s="90">
        <v>499772</v>
      </c>
      <c r="J12" s="99">
        <v>0</v>
      </c>
      <c r="K12" s="96">
        <v>499772</v>
      </c>
      <c r="L12" s="94">
        <f t="shared" si="0"/>
        <v>0</v>
      </c>
    </row>
    <row r="13" spans="1:12" ht="84.75" thickBot="1">
      <c r="A13" s="88" t="s">
        <v>39</v>
      </c>
      <c r="B13" s="88" t="s">
        <v>40</v>
      </c>
      <c r="C13" s="88" t="s">
        <v>60</v>
      </c>
      <c r="D13" s="84" t="s">
        <v>61</v>
      </c>
      <c r="E13" s="88" t="s">
        <v>42</v>
      </c>
      <c r="F13" s="88" t="s">
        <v>43</v>
      </c>
      <c r="G13" s="88" t="s">
        <v>44</v>
      </c>
      <c r="H13" s="89" t="s">
        <v>45</v>
      </c>
      <c r="I13" s="90">
        <v>487500</v>
      </c>
      <c r="J13" s="99">
        <v>0</v>
      </c>
      <c r="K13" s="96">
        <v>487500</v>
      </c>
      <c r="L13" s="94">
        <f t="shared" si="0"/>
        <v>0</v>
      </c>
    </row>
    <row r="14" spans="1:12" ht="84.75" thickBot="1">
      <c r="A14" s="88" t="s">
        <v>39</v>
      </c>
      <c r="B14" s="88" t="s">
        <v>40</v>
      </c>
      <c r="C14" s="88" t="s">
        <v>62</v>
      </c>
      <c r="D14" s="84" t="s">
        <v>63</v>
      </c>
      <c r="E14" s="88" t="s">
        <v>42</v>
      </c>
      <c r="F14" s="88" t="s">
        <v>43</v>
      </c>
      <c r="G14" s="88" t="s">
        <v>44</v>
      </c>
      <c r="H14" s="89" t="s">
        <v>45</v>
      </c>
      <c r="I14" s="90">
        <v>455400</v>
      </c>
      <c r="J14" s="99">
        <v>0</v>
      </c>
      <c r="K14" s="96">
        <v>455400</v>
      </c>
      <c r="L14" s="94">
        <f t="shared" si="0"/>
        <v>0</v>
      </c>
    </row>
    <row r="15" spans="1:12" ht="84.75" thickBot="1">
      <c r="A15" s="88" t="s">
        <v>39</v>
      </c>
      <c r="B15" s="88" t="s">
        <v>40</v>
      </c>
      <c r="C15" s="88" t="s">
        <v>64</v>
      </c>
      <c r="D15" s="84" t="s">
        <v>65</v>
      </c>
      <c r="E15" s="88" t="s">
        <v>42</v>
      </c>
      <c r="F15" s="88" t="s">
        <v>43</v>
      </c>
      <c r="G15" s="88" t="s">
        <v>44</v>
      </c>
      <c r="H15" s="89" t="s">
        <v>45</v>
      </c>
      <c r="I15" s="90">
        <v>336500</v>
      </c>
      <c r="J15" s="99">
        <v>0</v>
      </c>
      <c r="K15" s="181">
        <v>336500</v>
      </c>
      <c r="L15" s="94">
        <f t="shared" si="0"/>
        <v>0</v>
      </c>
    </row>
    <row r="16" spans="1:12" ht="63.75" thickBot="1">
      <c r="A16" s="88" t="s">
        <v>39</v>
      </c>
      <c r="B16" s="88" t="s">
        <v>40</v>
      </c>
      <c r="C16" s="88" t="s">
        <v>66</v>
      </c>
      <c r="D16" s="84" t="s">
        <v>67</v>
      </c>
      <c r="E16" s="88" t="s">
        <v>68</v>
      </c>
      <c r="F16" s="88" t="s">
        <v>69</v>
      </c>
      <c r="G16" s="88" t="s">
        <v>44</v>
      </c>
      <c r="H16" s="89" t="s">
        <v>45</v>
      </c>
      <c r="I16" s="90">
        <v>10799500</v>
      </c>
      <c r="J16" s="99">
        <v>0</v>
      </c>
      <c r="K16" s="96">
        <v>10799500</v>
      </c>
      <c r="L16" s="94">
        <f t="shared" si="0"/>
        <v>0</v>
      </c>
    </row>
    <row r="17" spans="1:12" ht="63.75" thickBot="1">
      <c r="A17" s="88" t="s">
        <v>39</v>
      </c>
      <c r="B17" s="88" t="s">
        <v>40</v>
      </c>
      <c r="C17" s="88" t="s">
        <v>70</v>
      </c>
      <c r="D17" s="84" t="s">
        <v>71</v>
      </c>
      <c r="E17" s="88" t="s">
        <v>42</v>
      </c>
      <c r="F17" s="88" t="s">
        <v>43</v>
      </c>
      <c r="G17" s="88" t="s">
        <v>44</v>
      </c>
      <c r="H17" s="89" t="s">
        <v>45</v>
      </c>
      <c r="I17" s="90">
        <v>4321800</v>
      </c>
      <c r="J17" s="99">
        <v>0</v>
      </c>
      <c r="K17" s="96">
        <v>4321800</v>
      </c>
      <c r="L17" s="94">
        <f t="shared" si="0"/>
        <v>0</v>
      </c>
    </row>
    <row r="18" spans="1:12" ht="84.75" thickBot="1">
      <c r="A18" s="88" t="s">
        <v>39</v>
      </c>
      <c r="B18" s="88" t="s">
        <v>40</v>
      </c>
      <c r="C18" s="88" t="s">
        <v>72</v>
      </c>
      <c r="D18" s="84" t="s">
        <v>73</v>
      </c>
      <c r="E18" s="88" t="s">
        <v>42</v>
      </c>
      <c r="F18" s="88" t="s">
        <v>43</v>
      </c>
      <c r="G18" s="88" t="s">
        <v>44</v>
      </c>
      <c r="H18" s="89" t="s">
        <v>45</v>
      </c>
      <c r="I18" s="90">
        <v>240539.88</v>
      </c>
      <c r="J18" s="93"/>
      <c r="K18" s="96">
        <v>240539.88</v>
      </c>
      <c r="L18" s="94">
        <f t="shared" si="0"/>
        <v>0</v>
      </c>
    </row>
    <row r="19" spans="1:12" ht="63.75" thickBot="1">
      <c r="A19" s="88" t="s">
        <v>39</v>
      </c>
      <c r="B19" s="88" t="s">
        <v>40</v>
      </c>
      <c r="C19" s="88" t="s">
        <v>74</v>
      </c>
      <c r="D19" s="84" t="s">
        <v>75</v>
      </c>
      <c r="E19" s="88" t="s">
        <v>42</v>
      </c>
      <c r="F19" s="88" t="s">
        <v>43</v>
      </c>
      <c r="G19" s="88" t="s">
        <v>44</v>
      </c>
      <c r="H19" s="89" t="s">
        <v>45</v>
      </c>
      <c r="I19" s="90">
        <v>234600</v>
      </c>
      <c r="J19" s="93"/>
      <c r="K19" s="96">
        <v>234600</v>
      </c>
      <c r="L19" s="94">
        <f t="shared" si="0"/>
        <v>0</v>
      </c>
    </row>
    <row r="20" spans="1:12" ht="63.75" thickBot="1">
      <c r="A20" s="88" t="s">
        <v>39</v>
      </c>
      <c r="B20" s="88" t="s">
        <v>40</v>
      </c>
      <c r="C20" s="88" t="s">
        <v>76</v>
      </c>
      <c r="D20" s="84" t="s">
        <v>81</v>
      </c>
      <c r="E20" s="88" t="s">
        <v>42</v>
      </c>
      <c r="F20" s="88" t="s">
        <v>43</v>
      </c>
      <c r="G20" s="88" t="s">
        <v>44</v>
      </c>
      <c r="H20" s="89" t="s">
        <v>45</v>
      </c>
      <c r="I20" s="90">
        <v>7071743.4100000001</v>
      </c>
      <c r="J20" s="93">
        <v>7071743.4100000001</v>
      </c>
      <c r="K20" s="96">
        <v>0</v>
      </c>
      <c r="L20" s="94">
        <f t="shared" si="0"/>
        <v>0</v>
      </c>
    </row>
    <row r="21" spans="1:12" ht="21.75" thickBot="1">
      <c r="A21" s="321" t="s">
        <v>77</v>
      </c>
      <c r="B21" s="321"/>
      <c r="C21" s="321"/>
      <c r="D21" s="321"/>
      <c r="E21" s="321"/>
      <c r="F21" s="321"/>
      <c r="G21" s="321"/>
      <c r="H21" s="321"/>
      <c r="I21" s="91">
        <f>SUM(I5:I20)</f>
        <v>27399245.289999999</v>
      </c>
      <c r="J21" s="91">
        <f>SUM(J5:J20)</f>
        <v>7071743.4100000001</v>
      </c>
      <c r="K21" s="97">
        <f>SUM(K5:K20)</f>
        <v>20327501.879999999</v>
      </c>
      <c r="L21" s="91">
        <f t="shared" ref="L21" si="1">SUM(L5:L20)</f>
        <v>0</v>
      </c>
    </row>
    <row r="22" spans="1:12" ht="21.75" thickBot="1">
      <c r="A22" s="321" t="s">
        <v>78</v>
      </c>
      <c r="B22" s="321"/>
      <c r="C22" s="321"/>
      <c r="D22" s="321"/>
      <c r="E22" s="321"/>
      <c r="F22" s="321"/>
      <c r="G22" s="321"/>
      <c r="H22" s="321"/>
      <c r="I22" s="91">
        <f>I21</f>
        <v>27399245.289999999</v>
      </c>
      <c r="J22" s="91">
        <f t="shared" ref="J22:L22" si="2">J21</f>
        <v>7071743.4100000001</v>
      </c>
      <c r="K22" s="97">
        <f t="shared" si="2"/>
        <v>20327501.879999999</v>
      </c>
      <c r="L22" s="91">
        <f t="shared" si="2"/>
        <v>0</v>
      </c>
    </row>
    <row r="23" spans="1:12" ht="21.75" thickBot="1">
      <c r="A23" s="322" t="s">
        <v>79</v>
      </c>
      <c r="B23" s="322"/>
      <c r="C23" s="322"/>
      <c r="D23" s="322"/>
      <c r="E23" s="322"/>
      <c r="F23" s="322"/>
      <c r="G23" s="322"/>
      <c r="H23" s="322"/>
      <c r="I23" s="92">
        <v>27399245.289999999</v>
      </c>
      <c r="J23" s="325">
        <f>J22+K22</f>
        <v>27399245.289999999</v>
      </c>
      <c r="K23" s="326"/>
      <c r="L23" s="92">
        <f>I23-J23</f>
        <v>0</v>
      </c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8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รายงานงบประมาณ 67</vt:lpstr>
      <vt:lpstr>รายละเอียดจัดสรร</vt:lpstr>
      <vt:lpstr>เบิกจ่ายรวม</vt:lpstr>
      <vt:lpstr>งบกลาง66 (เงินกัน)</vt:lpstr>
      <vt:lpstr>เบิกจ่ายงบบุคลากร</vt:lpstr>
      <vt:lpstr>งบลงทุน กันปี 66</vt:lpstr>
      <vt:lpstr>'งบลงทุน กันปี 66'!Print_Area</vt:lpstr>
      <vt:lpstr>'รายงานงบประมาณ 67'!Print_Area</vt:lpstr>
      <vt:lpstr>รายละเอียดจัดสรร!Print_Area</vt:lpstr>
      <vt:lpstr>'งบลงทุน กันปี 66'!Print_Titles</vt:lpstr>
      <vt:lpstr>รายละเอียดจัดสรร!Print_Titles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2023-11-28T01:46:00Z</cp:lastPrinted>
  <dcterms:created xsi:type="dcterms:W3CDTF">2023-10-17T01:45:14Z</dcterms:created>
  <dcterms:modified xsi:type="dcterms:W3CDTF">2023-11-29T04:53:40Z</dcterms:modified>
</cp:coreProperties>
</file>